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30" windowWidth="11355" windowHeight="9210"/>
  </bookViews>
  <sheets>
    <sheet name="お届け先リスト" sheetId="1" r:id="rId1"/>
    <sheet name="DV-IDENTITY-0" sheetId="2" state="veryHidden" r:id="rId2"/>
  </sheets>
  <calcPr calcId="125725"/>
</workbook>
</file>

<file path=xl/calcChain.xml><?xml version="1.0" encoding="utf-8"?>
<calcChain xmlns="http://schemas.openxmlformats.org/spreadsheetml/2006/main">
  <c r="E20" i="1"/>
  <c r="D20"/>
  <c r="D23"/>
  <c r="E23" s="1"/>
  <c r="D22"/>
  <c r="E22" s="1"/>
  <c r="E28"/>
  <c r="E30"/>
  <c r="E32"/>
  <c r="E34"/>
  <c r="E36"/>
  <c r="E38"/>
  <c r="E40"/>
  <c r="E42"/>
  <c r="E44"/>
  <c r="E46"/>
  <c r="E48"/>
  <c r="E50"/>
  <c r="E52"/>
  <c r="E54"/>
  <c r="E56"/>
  <c r="E58"/>
  <c r="E60"/>
  <c r="E62"/>
  <c r="E64"/>
  <c r="E66"/>
  <c r="E68"/>
  <c r="E70"/>
  <c r="E72"/>
  <c r="E74"/>
  <c r="E76"/>
  <c r="E78"/>
  <c r="E80"/>
  <c r="E82"/>
  <c r="E84"/>
  <c r="E86"/>
  <c r="E88"/>
  <c r="E90"/>
  <c r="E92"/>
  <c r="E94"/>
  <c r="E96"/>
  <c r="E98"/>
  <c r="E100"/>
  <c r="E102"/>
  <c r="E104"/>
  <c r="E106"/>
  <c r="E108"/>
  <c r="E110"/>
  <c r="E112"/>
  <c r="E114"/>
  <c r="E116"/>
  <c r="E118"/>
  <c r="E120"/>
  <c r="D24"/>
  <c r="E24" s="1"/>
  <c r="D25"/>
  <c r="E25" s="1"/>
  <c r="D26"/>
  <c r="E26" s="1"/>
  <c r="D27"/>
  <c r="E27" s="1"/>
  <c r="D28"/>
  <c r="D29"/>
  <c r="E29" s="1"/>
  <c r="D30"/>
  <c r="D31"/>
  <c r="E31" s="1"/>
  <c r="D32"/>
  <c r="D33"/>
  <c r="E33" s="1"/>
  <c r="D34"/>
  <c r="D35"/>
  <c r="E35" s="1"/>
  <c r="D36"/>
  <c r="D37"/>
  <c r="E37" s="1"/>
  <c r="D38"/>
  <c r="D39"/>
  <c r="E39" s="1"/>
  <c r="D40"/>
  <c r="D41"/>
  <c r="E41" s="1"/>
  <c r="D42"/>
  <c r="D43"/>
  <c r="E43" s="1"/>
  <c r="D44"/>
  <c r="D45"/>
  <c r="E45" s="1"/>
  <c r="D46"/>
  <c r="D47"/>
  <c r="E47" s="1"/>
  <c r="D48"/>
  <c r="D49"/>
  <c r="E49" s="1"/>
  <c r="D50"/>
  <c r="D51"/>
  <c r="E51" s="1"/>
  <c r="D52"/>
  <c r="D53"/>
  <c r="E53" s="1"/>
  <c r="D54"/>
  <c r="D55"/>
  <c r="E55" s="1"/>
  <c r="D56"/>
  <c r="D57"/>
  <c r="E57" s="1"/>
  <c r="D58"/>
  <c r="D59"/>
  <c r="E59" s="1"/>
  <c r="D60"/>
  <c r="D61"/>
  <c r="E61" s="1"/>
  <c r="D62"/>
  <c r="D63"/>
  <c r="E63" s="1"/>
  <c r="D64"/>
  <c r="D65"/>
  <c r="E65" s="1"/>
  <c r="D66"/>
  <c r="D67"/>
  <c r="E67" s="1"/>
  <c r="D68"/>
  <c r="D69"/>
  <c r="E69" s="1"/>
  <c r="D70"/>
  <c r="D71"/>
  <c r="E71" s="1"/>
  <c r="D72"/>
  <c r="D73"/>
  <c r="E73" s="1"/>
  <c r="D74"/>
  <c r="D75"/>
  <c r="E75" s="1"/>
  <c r="D76"/>
  <c r="D77"/>
  <c r="E77" s="1"/>
  <c r="D78"/>
  <c r="D79"/>
  <c r="E79" s="1"/>
  <c r="D80"/>
  <c r="D81"/>
  <c r="E81" s="1"/>
  <c r="D82"/>
  <c r="D83"/>
  <c r="E83" s="1"/>
  <c r="D84"/>
  <c r="D85"/>
  <c r="E85" s="1"/>
  <c r="D86"/>
  <c r="D87"/>
  <c r="E87" s="1"/>
  <c r="D88"/>
  <c r="D89"/>
  <c r="E89" s="1"/>
  <c r="D90"/>
  <c r="D91"/>
  <c r="E91" s="1"/>
  <c r="D92"/>
  <c r="D93"/>
  <c r="E93" s="1"/>
  <c r="D94"/>
  <c r="D95"/>
  <c r="E95" s="1"/>
  <c r="D96"/>
  <c r="D97"/>
  <c r="E97" s="1"/>
  <c r="D98"/>
  <c r="D99"/>
  <c r="E99" s="1"/>
  <c r="D100"/>
  <c r="D101"/>
  <c r="E101" s="1"/>
  <c r="D102"/>
  <c r="D103"/>
  <c r="E103" s="1"/>
  <c r="D104"/>
  <c r="D105"/>
  <c r="E105" s="1"/>
  <c r="D106"/>
  <c r="D107"/>
  <c r="E107" s="1"/>
  <c r="D108"/>
  <c r="D109"/>
  <c r="E109" s="1"/>
  <c r="D110"/>
  <c r="D111"/>
  <c r="E111" s="1"/>
  <c r="D112"/>
  <c r="D113"/>
  <c r="E113" s="1"/>
  <c r="D114"/>
  <c r="D115"/>
  <c r="E115" s="1"/>
  <c r="D116"/>
  <c r="D117"/>
  <c r="E117" s="1"/>
  <c r="D118"/>
  <c r="D119"/>
  <c r="E119" s="1"/>
  <c r="D120"/>
  <c r="D21"/>
  <c r="E21" s="1"/>
  <c r="A1" i="2"/>
  <c r="B1"/>
  <c r="C1"/>
  <c r="D1"/>
  <c r="E1"/>
  <c r="F1"/>
  <c r="G1"/>
  <c r="H1"/>
  <c r="I1"/>
  <c r="J1"/>
  <c r="K1"/>
  <c r="L1"/>
  <c r="M1"/>
  <c r="N1"/>
  <c r="O1"/>
  <c r="P1"/>
  <c r="Q1"/>
  <c r="R1"/>
  <c r="S1"/>
  <c r="T1"/>
  <c r="U1"/>
  <c r="V1"/>
  <c r="W1"/>
  <c r="X1"/>
  <c r="Y1"/>
  <c r="Z1"/>
  <c r="AA1"/>
  <c r="AB1"/>
  <c r="AC1"/>
  <c r="AD1"/>
  <c r="AE1"/>
  <c r="AF1"/>
  <c r="AG1"/>
  <c r="AH1"/>
  <c r="AI1"/>
  <c r="AJ1"/>
  <c r="AK1"/>
  <c r="AL1"/>
  <c r="AM1"/>
  <c r="AN1"/>
  <c r="AO1"/>
  <c r="AP1"/>
  <c r="AQ1"/>
  <c r="AR1"/>
  <c r="AS1"/>
  <c r="AT1"/>
  <c r="AU1"/>
  <c r="AV1"/>
  <c r="AW1"/>
  <c r="AX1"/>
  <c r="AY1"/>
  <c r="AZ1"/>
  <c r="BA1"/>
  <c r="BB1"/>
  <c r="BC1"/>
  <c r="BD1"/>
  <c r="BE1"/>
  <c r="BF1"/>
  <c r="BG1"/>
  <c r="C17" i="1" l="1"/>
</calcChain>
</file>

<file path=xl/sharedStrings.xml><?xml version="1.0" encoding="utf-8"?>
<sst xmlns="http://schemas.openxmlformats.org/spreadsheetml/2006/main" count="50" uniqueCount="48">
  <si>
    <t>商品名</t>
  </si>
  <si>
    <t>例：○○-○○○○-○○○○</t>
    <rPh sb="0" eb="1">
      <t>れい</t>
    </rPh>
    <phoneticPr fontId="0" type="noConversion"/>
  </si>
  <si>
    <t>例：鶏工房　一郎</t>
    <rPh sb="0" eb="1">
      <t>れい</t>
    </rPh>
    <rPh sb="2" eb="3">
      <t>とり</t>
    </rPh>
    <rPh sb="3" eb="5">
      <t>こうぼう</t>
    </rPh>
    <rPh sb="6" eb="8">
      <t>いちろう</t>
    </rPh>
    <phoneticPr fontId="0" type="noConversion"/>
  </si>
  <si>
    <t>例：株式会社M’sプロジェクト</t>
    <rPh sb="0" eb="1">
      <t>れい</t>
    </rPh>
    <phoneticPr fontId="0" type="noConversion"/>
  </si>
  <si>
    <t>例：980-0811</t>
    <rPh sb="0" eb="1">
      <t>れい</t>
    </rPh>
    <phoneticPr fontId="0" type="noConversion"/>
  </si>
  <si>
    <t>例：○○ビル　2F</t>
    <rPh sb="0" eb="1">
      <t>れい</t>
    </rPh>
    <phoneticPr fontId="0" type="noConversion"/>
  </si>
  <si>
    <t>例：022-266-5885</t>
    <rPh sb="0" eb="1">
      <t>れい</t>
    </rPh>
    <phoneticPr fontId="0" type="noConversion"/>
  </si>
  <si>
    <t>例：仙臺　花子</t>
    <rPh sb="0" eb="1">
      <t>れい</t>
    </rPh>
    <rPh sb="2" eb="4">
      <t>せんだい</t>
    </rPh>
    <rPh sb="5" eb="6">
      <t>はな</t>
    </rPh>
    <rPh sb="6" eb="7">
      <t>こ</t>
    </rPh>
    <phoneticPr fontId="0" type="noConversion"/>
  </si>
  <si>
    <t>お届け希望年月日</t>
    <rPh sb="3" eb="5">
      <t>きぼう</t>
    </rPh>
    <rPh sb="5" eb="8">
      <t>ねんがっぴ</t>
    </rPh>
    <phoneticPr fontId="0" type="noConversion"/>
  </si>
  <si>
    <t>お届け希望時間</t>
    <rPh sb="3" eb="5">
      <t>きぼう</t>
    </rPh>
    <phoneticPr fontId="0" type="noConversion"/>
  </si>
  <si>
    <t>例：●●株式会社</t>
    <rPh sb="0" eb="1">
      <t>れい</t>
    </rPh>
    <rPh sb="4" eb="6">
      <t>かぶしき</t>
    </rPh>
    <rPh sb="6" eb="8">
      <t>かいしゃ</t>
    </rPh>
    <phoneticPr fontId="0" type="noConversion"/>
  </si>
  <si>
    <t>例：宮城県仙台市青葉区一番町4-5-16-5</t>
    <rPh sb="2" eb="5">
      <t>ﾐﾔｷﾞｹﾝ</t>
    </rPh>
    <rPh sb="5" eb="8">
      <t>ｾﾝﾀﾞｲｼ</t>
    </rPh>
    <rPh sb="8" eb="11">
      <t>ｱｵﾊﾞｸ</t>
    </rPh>
    <rPh sb="11" eb="14">
      <t>ｲﾁﾊﾞﾝﾁｮｳ</t>
    </rPh>
    <phoneticPr fontId="0" type="noConversion"/>
  </si>
  <si>
    <t>例：宮城県仙台市○○区○○4-1-1</t>
    <rPh sb="2" eb="5">
      <t>ﾐﾔｷﾞｹﾝ</t>
    </rPh>
    <rPh sb="5" eb="8">
      <t>ｾﾝﾀﾞｲｼ</t>
    </rPh>
    <rPh sb="10" eb="11">
      <t>ｸ</t>
    </rPh>
    <phoneticPr fontId="0" type="noConversion"/>
  </si>
  <si>
    <t>例：2020/10/20
または希望なし</t>
    <rPh sb="0" eb="1">
      <t>れい</t>
    </rPh>
    <rPh sb="16" eb="18">
      <t>きぼう</t>
    </rPh>
    <phoneticPr fontId="0" type="noConversion"/>
  </si>
  <si>
    <t>No.</t>
    <phoneticPr fontId="0" type="noConversion"/>
  </si>
  <si>
    <t>例</t>
    <rPh sb="0" eb="1">
      <t>れい</t>
    </rPh>
    <phoneticPr fontId="0" type="noConversion"/>
  </si>
  <si>
    <t>数量</t>
    <rPh sb="0" eb="2">
      <t>すうりょう</t>
    </rPh>
    <phoneticPr fontId="0" type="noConversion"/>
  </si>
  <si>
    <t>【まとめ注文の流れ】</t>
  </si>
  <si>
    <t>お名前</t>
    <rPh sb="1" eb="3">
      <t>なまえ</t>
    </rPh>
    <phoneticPr fontId="0" type="noConversion"/>
  </si>
  <si>
    <t>お電話番号</t>
    <rPh sb="1" eb="3">
      <t>でんわ</t>
    </rPh>
    <rPh sb="3" eb="5">
      <t>ばんごう</t>
    </rPh>
    <phoneticPr fontId="0" type="noConversion"/>
  </si>
  <si>
    <t>メールアドレス</t>
    <phoneticPr fontId="0" type="noConversion"/>
  </si>
  <si>
    <t>【ご連絡先】</t>
    <rPh sb="2" eb="5">
      <t>れんらくさき</t>
    </rPh>
    <phoneticPr fontId="0" type="noConversion"/>
  </si>
  <si>
    <t>価格（税込）</t>
    <rPh sb="0" eb="2">
      <t>ｶｶｸ</t>
    </rPh>
    <rPh sb="3" eb="5">
      <t>ｾﾞｲｺﾐ</t>
    </rPh>
    <phoneticPr fontId="0" type="noConversion"/>
  </si>
  <si>
    <t>①注文内容を入力して保存してください。     
②入力後の注文フォーマットを添付のうえ、　info@torikoubou.com　あてにメール送信してください。件名は、【まとめ注文】とご入力ください。     
③弊社でご注文内容を確認後、発送についてメールでご連絡いたします。     
※ご注文内容などの確認のため、お電話にてご連絡を取らさせていただく場合がございます。     
※お申込み、お問合せへのご返答は、土日祝日を除く平日のみとなりますので、予めご了承ください。</t>
    <phoneticPr fontId="0" type="noConversion"/>
  </si>
  <si>
    <t>ご依頼主 
郵便番号</t>
    <rPh sb="6" eb="10">
      <t>ﾕｳﾋﾞﾝﾊﾞﾝｺﾞｳ</t>
    </rPh>
    <phoneticPr fontId="0" type="noConversion"/>
  </si>
  <si>
    <t>ご依頼主 
担当者名</t>
    <rPh sb="6" eb="9">
      <t>ﾀﾝﾄｳｼｬ</t>
    </rPh>
    <rPh sb="9" eb="10">
      <t>ﾒｲ</t>
    </rPh>
    <phoneticPr fontId="0" type="noConversion"/>
  </si>
  <si>
    <t>ご依頼主 
建物名・部屋番号等</t>
    <rPh sb="6" eb="8">
      <t>たてもの</t>
    </rPh>
    <rPh sb="8" eb="9">
      <t>めい</t>
    </rPh>
    <rPh sb="10" eb="12">
      <t>へや</t>
    </rPh>
    <rPh sb="12" eb="14">
      <t>ばんごう</t>
    </rPh>
    <rPh sb="14" eb="15">
      <t>とう</t>
    </rPh>
    <phoneticPr fontId="0" type="noConversion"/>
  </si>
  <si>
    <t>ご依頼主 
電話番号</t>
    <rPh sb="6" eb="8">
      <t>ﾃﾞﾝﾜ</t>
    </rPh>
    <phoneticPr fontId="0" type="noConversion"/>
  </si>
  <si>
    <t>お届け先 
企業名</t>
    <rPh sb="1" eb="2">
      <t>とど</t>
    </rPh>
    <rPh sb="3" eb="4">
      <t>ｻｷ</t>
    </rPh>
    <rPh sb="6" eb="8">
      <t>きぎょう</t>
    </rPh>
    <rPh sb="8" eb="9">
      <t>めい</t>
    </rPh>
    <phoneticPr fontId="0" type="noConversion"/>
  </si>
  <si>
    <t>お届け先 
担当者名</t>
    <rPh sb="1" eb="2">
      <t>とど</t>
    </rPh>
    <rPh sb="3" eb="4">
      <t>さき</t>
    </rPh>
    <rPh sb="6" eb="9">
      <t>たんとうしゃ</t>
    </rPh>
    <rPh sb="9" eb="10">
      <t>めい</t>
    </rPh>
    <phoneticPr fontId="0" type="noConversion"/>
  </si>
  <si>
    <t>お届け先 
郵便番号</t>
    <rPh sb="1" eb="2">
      <t>とど</t>
    </rPh>
    <phoneticPr fontId="0" type="noConversion"/>
  </si>
  <si>
    <t>お届け先 
ご住所（番地まで）</t>
    <rPh sb="7" eb="9">
      <t>じゅうしょ</t>
    </rPh>
    <rPh sb="10" eb="12">
      <t>ばんち</t>
    </rPh>
    <phoneticPr fontId="0" type="noConversion"/>
  </si>
  <si>
    <t>お届け先 
建物名・部屋番号等</t>
    <rPh sb="6" eb="8">
      <t>たてもの</t>
    </rPh>
    <rPh sb="8" eb="9">
      <t>めい</t>
    </rPh>
    <rPh sb="10" eb="12">
      <t>へや</t>
    </rPh>
    <rPh sb="12" eb="14">
      <t>ばんごう</t>
    </rPh>
    <rPh sb="14" eb="15">
      <t>とう</t>
    </rPh>
    <phoneticPr fontId="0" type="noConversion"/>
  </si>
  <si>
    <t>お届け先 
電話番号</t>
    <phoneticPr fontId="0" type="noConversion"/>
  </si>
  <si>
    <t>ご依頼主 
ご住所（番地まで）</t>
    <rPh sb="7" eb="9">
      <t>じゅうしょ</t>
    </rPh>
    <rPh sb="10" eb="12">
      <t>ばんち</t>
    </rPh>
    <phoneticPr fontId="0" type="noConversion"/>
  </si>
  <si>
    <t>ご依頼主 
企業名</t>
    <rPh sb="1" eb="3">
      <t>いらい</t>
    </rPh>
    <rPh sb="3" eb="4">
      <t>ぬし</t>
    </rPh>
    <rPh sb="6" eb="8">
      <t>きぎょう</t>
    </rPh>
    <rPh sb="8" eb="9">
      <t>めい</t>
    </rPh>
    <phoneticPr fontId="0" type="noConversion"/>
  </si>
  <si>
    <t>ご注文商品名</t>
    <rPh sb="1" eb="3">
      <t>ﾁｭｳﾓﾝ</t>
    </rPh>
    <rPh sb="3" eb="5">
      <t>ｼｮｳﾋﾝ</t>
    </rPh>
    <rPh sb="5" eb="6">
      <t>ﾒｲ</t>
    </rPh>
    <phoneticPr fontId="0" type="noConversion"/>
  </si>
  <si>
    <t>価格（税込）</t>
    <rPh sb="0" eb="2">
      <t>ｶｶｸ</t>
    </rPh>
    <rPh sb="3" eb="5">
      <t>ｾﾞｲｺﾐ</t>
    </rPh>
    <phoneticPr fontId="0" type="noConversion"/>
  </si>
  <si>
    <r>
      <rPr>
        <b/>
        <sz val="8"/>
        <color theme="3"/>
        <rFont val="ＭＳ Ｐゴシック"/>
        <family val="3"/>
        <charset val="128"/>
      </rPr>
      <t>希望なし</t>
    </r>
    <r>
      <rPr>
        <b/>
        <sz val="8"/>
        <color indexed="10"/>
        <rFont val="ＭＳ Ｐゴシック"/>
        <family val="3"/>
        <charset val="128"/>
      </rPr>
      <t>　午前</t>
    </r>
    <r>
      <rPr>
        <sz val="8"/>
        <color indexed="10"/>
        <rFont val="ＭＳ Ｐゴシック"/>
        <family val="3"/>
        <charset val="128"/>
      </rPr>
      <t>　</t>
    </r>
    <r>
      <rPr>
        <b/>
        <sz val="8"/>
        <color indexed="17"/>
        <rFont val="ＭＳ Ｐゴシック"/>
        <family val="3"/>
        <charset val="128"/>
      </rPr>
      <t>14～16</t>
    </r>
    <r>
      <rPr>
        <sz val="8"/>
        <color indexed="10"/>
        <rFont val="ＭＳ Ｐゴシック"/>
        <family val="3"/>
        <charset val="128"/>
      </rPr>
      <t xml:space="preserve"> 
</t>
    </r>
    <r>
      <rPr>
        <b/>
        <sz val="8"/>
        <color indexed="53"/>
        <rFont val="ＭＳ Ｐゴシック"/>
        <family val="3"/>
        <charset val="128"/>
      </rPr>
      <t>16～18</t>
    </r>
    <r>
      <rPr>
        <sz val="8"/>
        <color indexed="10"/>
        <rFont val="ＭＳ Ｐゴシック"/>
        <family val="3"/>
        <charset val="128"/>
      </rPr>
      <t xml:space="preserve"> </t>
    </r>
    <r>
      <rPr>
        <b/>
        <sz val="8"/>
        <color indexed="49"/>
        <rFont val="ＭＳ Ｐゴシック"/>
        <family val="3"/>
        <charset val="128"/>
      </rPr>
      <t>18～20　</t>
    </r>
    <r>
      <rPr>
        <b/>
        <sz val="8"/>
        <color theme="7" tint="-0.249977111117893"/>
        <rFont val="ＭＳ Ｐゴシック"/>
        <family val="3"/>
        <charset val="128"/>
      </rPr>
      <t>19～21</t>
    </r>
    <r>
      <rPr>
        <sz val="8"/>
        <color indexed="10"/>
        <rFont val="ＭＳ Ｐゴシック"/>
        <family val="3"/>
        <charset val="128"/>
      </rPr>
      <t>　
のいずれかよりお選びください</t>
    </r>
    <rPh sb="0" eb="2">
      <t>きぼう</t>
    </rPh>
    <rPh sb="5" eb="7">
      <t>ごぜん</t>
    </rPh>
    <rPh sb="42" eb="43">
      <t>えら</t>
    </rPh>
    <phoneticPr fontId="0" type="noConversion"/>
  </si>
  <si>
    <t>ご注文合計金額</t>
    <rPh sb="1" eb="3">
      <t>ﾁｭｳﾓﾝ</t>
    </rPh>
    <rPh sb="3" eb="5">
      <t>ｺﾞｳｹｲ</t>
    </rPh>
    <rPh sb="5" eb="7">
      <t>ｷﾝｶﾞｸ</t>
    </rPh>
    <phoneticPr fontId="0" type="noConversion"/>
  </si>
  <si>
    <t>仙臺せり鍋</t>
  </si>
  <si>
    <t>様</t>
    <rPh sb="0" eb="1">
      <t>さま</t>
    </rPh>
    <phoneticPr fontId="0" type="noConversion"/>
  </si>
  <si>
    <t>単価</t>
    <rPh sb="0" eb="2">
      <t>たんか</t>
    </rPh>
    <phoneticPr fontId="0" type="noConversion"/>
  </si>
  <si>
    <t>720ml日本酒と仙臺せり鍋セット</t>
    <phoneticPr fontId="0" type="noConversion"/>
  </si>
  <si>
    <t>720ml みやぎ鶏工房　限定純米吟醸酒（ヒノトリ）</t>
    <phoneticPr fontId="0" type="noConversion"/>
  </si>
  <si>
    <t>1800ml みやぎ鶏工房　限定純米吟醸酒（ヒノトリ）</t>
    <phoneticPr fontId="0" type="noConversion"/>
  </si>
  <si>
    <t>鶏中華そば(４食入り)</t>
    <phoneticPr fontId="0" type="noConversion"/>
  </si>
  <si>
    <t>仙臺せり鍋</t>
    <phoneticPr fontId="0" type="noConversion"/>
  </si>
</sst>
</file>

<file path=xl/styles.xml><?xml version="1.0" encoding="utf-8"?>
<styleSheet xmlns="http://schemas.openxmlformats.org/spreadsheetml/2006/main">
  <numFmts count="2">
    <numFmt numFmtId="6" formatCode="&quot;¥&quot;#,##0;[Red]&quot;¥&quot;\-#,##0"/>
    <numFmt numFmtId="179" formatCode="[$¥-411]#,##0;[$¥-411]#,##0"/>
  </numFmts>
  <fonts count="18">
    <font>
      <sz val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8"/>
      <color indexed="17"/>
      <name val="ＭＳ Ｐゴシック"/>
      <family val="3"/>
      <charset val="128"/>
    </font>
    <font>
      <b/>
      <sz val="8"/>
      <color indexed="53"/>
      <name val="ＭＳ Ｐゴシック"/>
      <family val="3"/>
      <charset val="128"/>
    </font>
    <font>
      <b/>
      <sz val="8"/>
      <color indexed="49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color theme="7" tint="-0.249977111117893"/>
      <name val="ＭＳ Ｐゴシック"/>
      <family val="3"/>
      <charset val="128"/>
    </font>
    <font>
      <b/>
      <sz val="8"/>
      <color theme="3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22"/>
      </patternFill>
    </fill>
    <fill>
      <patternFill patternType="solid">
        <fgColor theme="9" tint="0.79998168889431442"/>
        <bgColor indexed="22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3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</xf>
    <xf numFmtId="49" fontId="8" fillId="0" borderId="0" xfId="0" applyNumberFormat="1" applyFont="1" applyBorder="1" applyAlignment="1" applyProtection="1">
      <alignment vertical="top" wrapText="1"/>
    </xf>
    <xf numFmtId="49" fontId="8" fillId="0" borderId="0" xfId="0" applyNumberFormat="1" applyFont="1" applyAlignment="1" applyProtection="1">
      <alignment vertical="top" wrapText="1"/>
    </xf>
    <xf numFmtId="49" fontId="0" fillId="0" borderId="0" xfId="0" applyNumberFormat="1" applyFont="1" applyBorder="1" applyAlignment="1" applyProtection="1">
      <alignment vertical="top"/>
    </xf>
    <xf numFmtId="49" fontId="0" fillId="0" borderId="0" xfId="0" applyNumberFormat="1" applyAlignment="1" applyProtection="1">
      <alignment horizontal="left" vertical="center"/>
    </xf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 wrapText="1"/>
    </xf>
    <xf numFmtId="49" fontId="14" fillId="0" borderId="1" xfId="0" applyNumberFormat="1" applyFont="1" applyBorder="1" applyAlignment="1" applyProtection="1">
      <alignment horizontal="center" vertical="center" wrapText="1"/>
    </xf>
    <xf numFmtId="49" fontId="14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38" fontId="0" fillId="0" borderId="0" xfId="1" applyFont="1" applyAlignment="1" applyProtection="1">
      <alignment horizontal="right" vertical="center"/>
      <protection locked="0"/>
    </xf>
    <xf numFmtId="49" fontId="0" fillId="0" borderId="1" xfId="0" applyNumberFormat="1" applyFont="1" applyBorder="1" applyAlignment="1" applyProtection="1">
      <alignment vertical="center"/>
      <protection locked="0"/>
    </xf>
    <xf numFmtId="49" fontId="0" fillId="0" borderId="0" xfId="0" applyNumberFormat="1" applyFont="1" applyAlignment="1" applyProtection="1">
      <alignment vertical="center"/>
      <protection locked="0"/>
    </xf>
    <xf numFmtId="49" fontId="11" fillId="0" borderId="0" xfId="0" applyNumberFormat="1" applyFont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left" vertical="center"/>
      <protection locked="0"/>
    </xf>
    <xf numFmtId="49" fontId="12" fillId="0" borderId="0" xfId="0" applyNumberFormat="1" applyFont="1" applyBorder="1" applyAlignment="1" applyProtection="1">
      <alignment horizontal="left" vertical="center"/>
      <protection locked="0"/>
    </xf>
    <xf numFmtId="49" fontId="11" fillId="0" borderId="0" xfId="0" applyNumberFormat="1" applyFont="1" applyAlignment="1" applyProtection="1">
      <alignment vertical="center" wrapText="1"/>
    </xf>
    <xf numFmtId="49" fontId="16" fillId="8" borderId="1" xfId="0" applyNumberFormat="1" applyFont="1" applyFill="1" applyBorder="1" applyAlignment="1" applyProtection="1">
      <alignment horizontal="center" vertical="center" wrapText="1"/>
    </xf>
    <xf numFmtId="49" fontId="11" fillId="0" borderId="11" xfId="0" applyNumberFormat="1" applyFont="1" applyBorder="1" applyAlignment="1" applyProtection="1">
      <alignment horizontal="center" vertical="center" wrapText="1"/>
    </xf>
    <xf numFmtId="49" fontId="11" fillId="0" borderId="12" xfId="0" applyNumberFormat="1" applyFont="1" applyBorder="1" applyAlignment="1" applyProtection="1">
      <alignment horizontal="center" vertical="center" wrapText="1"/>
    </xf>
    <xf numFmtId="49" fontId="11" fillId="0" borderId="13" xfId="0" applyNumberFormat="1" applyFont="1" applyBorder="1" applyAlignment="1" applyProtection="1">
      <alignment horizontal="center" vertical="center" wrapText="1"/>
    </xf>
    <xf numFmtId="49" fontId="11" fillId="0" borderId="15" xfId="0" applyNumberFormat="1" applyFont="1" applyBorder="1" applyAlignment="1" applyProtection="1">
      <alignment horizontal="center" vertical="center" wrapText="1"/>
    </xf>
    <xf numFmtId="49" fontId="16" fillId="7" borderId="1" xfId="0" applyNumberFormat="1" applyFont="1" applyFill="1" applyBorder="1" applyAlignment="1" applyProtection="1">
      <alignment horizontal="left" vertical="center"/>
    </xf>
    <xf numFmtId="49" fontId="16" fillId="6" borderId="8" xfId="0" applyNumberFormat="1" applyFont="1" applyFill="1" applyBorder="1" applyAlignment="1" applyProtection="1">
      <alignment horizontal="left" vertical="center"/>
    </xf>
    <xf numFmtId="49" fontId="12" fillId="0" borderId="19" xfId="0" applyNumberFormat="1" applyFont="1" applyBorder="1" applyAlignment="1" applyProtection="1">
      <alignment horizontal="right" vertical="center"/>
      <protection locked="0"/>
    </xf>
    <xf numFmtId="49" fontId="12" fillId="0" borderId="18" xfId="0" applyNumberFormat="1" applyFont="1" applyBorder="1" applyAlignment="1" applyProtection="1">
      <alignment horizontal="right" vertical="center"/>
      <protection locked="0"/>
    </xf>
    <xf numFmtId="49" fontId="12" fillId="0" borderId="16" xfId="0" applyNumberFormat="1" applyFont="1" applyBorder="1" applyAlignment="1" applyProtection="1">
      <alignment horizontal="left" vertical="center"/>
      <protection locked="0"/>
    </xf>
    <xf numFmtId="49" fontId="12" fillId="0" borderId="17" xfId="0" applyNumberFormat="1" applyFont="1" applyBorder="1" applyAlignment="1" applyProtection="1">
      <alignment horizontal="left" vertical="center"/>
      <protection locked="0"/>
    </xf>
    <xf numFmtId="49" fontId="12" fillId="0" borderId="10" xfId="0" applyNumberFormat="1" applyFont="1" applyBorder="1" applyAlignment="1" applyProtection="1">
      <alignment horizontal="left" vertical="center"/>
      <protection locked="0"/>
    </xf>
    <xf numFmtId="49" fontId="12" fillId="0" borderId="14" xfId="0" applyNumberFormat="1" applyFont="1" applyBorder="1" applyAlignment="1" applyProtection="1">
      <alignment horizontal="left" vertical="center"/>
      <protection locked="0"/>
    </xf>
    <xf numFmtId="49" fontId="16" fillId="7" borderId="1" xfId="0" applyNumberFormat="1" applyFont="1" applyFill="1" applyBorder="1" applyAlignment="1" applyProtection="1">
      <alignment horizontal="left" vertical="center"/>
    </xf>
    <xf numFmtId="49" fontId="17" fillId="5" borderId="8" xfId="0" applyNumberFormat="1" applyFont="1" applyFill="1" applyBorder="1" applyAlignment="1" applyProtection="1">
      <alignment horizontal="left" vertical="center" wrapText="1"/>
    </xf>
    <xf numFmtId="49" fontId="0" fillId="0" borderId="2" xfId="0" applyNumberFormat="1" applyBorder="1" applyAlignment="1" applyProtection="1">
      <alignment horizontal="left" vertical="center" wrapText="1"/>
    </xf>
    <xf numFmtId="49" fontId="0" fillId="0" borderId="3" xfId="0" applyNumberFormat="1" applyBorder="1" applyAlignment="1" applyProtection="1">
      <alignment horizontal="left" vertical="center"/>
    </xf>
    <xf numFmtId="49" fontId="0" fillId="0" borderId="4" xfId="0" applyNumberFormat="1" applyBorder="1" applyAlignment="1" applyProtection="1">
      <alignment horizontal="left" vertical="center"/>
    </xf>
    <xf numFmtId="49" fontId="0" fillId="0" borderId="5" xfId="0" applyNumberFormat="1" applyBorder="1" applyAlignment="1" applyProtection="1">
      <alignment horizontal="left" vertical="center"/>
    </xf>
    <xf numFmtId="49" fontId="0" fillId="0" borderId="0" xfId="0" applyNumberFormat="1" applyBorder="1" applyAlignment="1" applyProtection="1">
      <alignment horizontal="left" vertical="center"/>
    </xf>
    <xf numFmtId="49" fontId="0" fillId="0" borderId="6" xfId="0" applyNumberFormat="1" applyBorder="1" applyAlignment="1" applyProtection="1">
      <alignment horizontal="left" vertical="center"/>
    </xf>
    <xf numFmtId="49" fontId="0" fillId="0" borderId="7" xfId="0" applyNumberFormat="1" applyBorder="1" applyAlignment="1" applyProtection="1">
      <alignment horizontal="left" vertical="center"/>
    </xf>
    <xf numFmtId="49" fontId="0" fillId="0" borderId="8" xfId="0" applyNumberFormat="1" applyBorder="1" applyAlignment="1" applyProtection="1">
      <alignment horizontal="left" vertical="center"/>
    </xf>
    <xf numFmtId="49" fontId="0" fillId="0" borderId="9" xfId="0" applyNumberFormat="1" applyBorder="1" applyAlignment="1" applyProtection="1">
      <alignment horizontal="left" vertical="center"/>
    </xf>
    <xf numFmtId="38" fontId="12" fillId="9" borderId="20" xfId="1" applyFont="1" applyFill="1" applyBorder="1" applyAlignment="1" applyProtection="1">
      <alignment horizontal="right" vertical="center"/>
    </xf>
    <xf numFmtId="38" fontId="12" fillId="9" borderId="21" xfId="1" applyFont="1" applyFill="1" applyBorder="1" applyAlignment="1" applyProtection="1">
      <alignment horizontal="right" vertical="center"/>
    </xf>
    <xf numFmtId="49" fontId="0" fillId="0" borderId="1" xfId="0" applyNumberFormat="1" applyFont="1" applyBorder="1" applyAlignment="1" applyProtection="1">
      <alignment horizontal="left" vertical="center" wrapText="1"/>
      <protection locked="0"/>
    </xf>
    <xf numFmtId="49" fontId="15" fillId="0" borderId="1" xfId="0" applyNumberFormat="1" applyFont="1" applyBorder="1" applyAlignment="1" applyProtection="1">
      <alignment horizontal="left" vertical="center" wrapText="1"/>
      <protection locked="0"/>
    </xf>
    <xf numFmtId="49" fontId="12" fillId="0" borderId="22" xfId="0" applyNumberFormat="1" applyFont="1" applyBorder="1" applyAlignment="1" applyProtection="1">
      <alignment horizontal="right" vertical="center"/>
      <protection locked="0"/>
    </xf>
    <xf numFmtId="49" fontId="12" fillId="0" borderId="23" xfId="0" applyNumberFormat="1" applyFont="1" applyBorder="1" applyAlignment="1" applyProtection="1">
      <alignment horizontal="left" vertical="center"/>
      <protection locked="0"/>
    </xf>
    <xf numFmtId="49" fontId="12" fillId="0" borderId="25" xfId="0" applyNumberFormat="1" applyFont="1" applyBorder="1" applyAlignment="1" applyProtection="1">
      <alignment horizontal="left" vertical="center"/>
      <protection locked="0"/>
    </xf>
    <xf numFmtId="38" fontId="12" fillId="9" borderId="24" xfId="1" applyFont="1" applyFill="1" applyBorder="1" applyAlignment="1" applyProtection="1">
      <alignment horizontal="right" vertical="center"/>
    </xf>
    <xf numFmtId="49" fontId="0" fillId="0" borderId="0" xfId="0" applyNumberFormat="1" applyFont="1" applyAlignment="1" applyProtection="1">
      <alignment vertical="center"/>
    </xf>
    <xf numFmtId="49" fontId="17" fillId="4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Border="1" applyAlignment="1" applyProtection="1">
      <alignment horizontal="center" vertical="center" wrapText="1"/>
    </xf>
    <xf numFmtId="0" fontId="0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38" fontId="0" fillId="0" borderId="1" xfId="1" applyFont="1" applyBorder="1" applyAlignment="1" applyProtection="1">
      <alignment horizontal="right" vertical="center"/>
    </xf>
    <xf numFmtId="179" fontId="11" fillId="0" borderId="1" xfId="2" applyNumberFormat="1" applyFont="1" applyBorder="1" applyAlignment="1" applyProtection="1">
      <alignment horizontal="right" vertical="center"/>
    </xf>
    <xf numFmtId="6" fontId="11" fillId="0" borderId="1" xfId="2" applyFont="1" applyBorder="1" applyAlignment="1" applyProtection="1">
      <alignment horizontal="right" vertical="center"/>
    </xf>
    <xf numFmtId="49" fontId="11" fillId="0" borderId="10" xfId="0" applyNumberFormat="1" applyFont="1" applyBorder="1" applyAlignment="1" applyProtection="1">
      <alignment vertical="center"/>
    </xf>
    <xf numFmtId="49" fontId="11" fillId="0" borderId="23" xfId="0" applyNumberFormat="1" applyFont="1" applyBorder="1" applyAlignment="1" applyProtection="1">
      <alignment vertical="center"/>
    </xf>
    <xf numFmtId="49" fontId="11" fillId="0" borderId="26" xfId="0" applyNumberFormat="1" applyFont="1" applyBorder="1" applyAlignment="1" applyProtection="1">
      <alignment vertical="center"/>
    </xf>
    <xf numFmtId="0" fontId="0" fillId="0" borderId="1" xfId="0" applyNumberFormat="1" applyFont="1" applyBorder="1" applyAlignment="1" applyProtection="1">
      <alignment horizontal="center" vertical="center"/>
    </xf>
    <xf numFmtId="0" fontId="14" fillId="0" borderId="1" xfId="0" applyNumberFormat="1" applyFont="1" applyBorder="1" applyAlignment="1" applyProtection="1">
      <alignment horizontal="center" vertical="center"/>
    </xf>
    <xf numFmtId="38" fontId="14" fillId="0" borderId="1" xfId="1" applyFont="1" applyBorder="1" applyAlignment="1" applyProtection="1">
      <alignment horizontal="righ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120"/>
  <sheetViews>
    <sheetView tabSelected="1" zoomScale="110" zoomScaleNormal="110" workbookViewId="0">
      <selection activeCell="F16" sqref="F16"/>
    </sheetView>
  </sheetViews>
  <sheetFormatPr defaultRowHeight="12"/>
  <cols>
    <col min="1" max="1" width="4.5703125" style="11" customWidth="1"/>
    <col min="2" max="2" width="32" style="23" customWidth="1"/>
    <col min="3" max="3" width="13.140625" style="63" customWidth="1"/>
    <col min="4" max="4" width="13.140625" style="11" customWidth="1"/>
    <col min="5" max="5" width="13.140625" style="19" customWidth="1"/>
    <col min="6" max="6" width="25" style="4" bestFit="1" customWidth="1"/>
    <col min="7" max="7" width="18" style="4" customWidth="1"/>
    <col min="8" max="8" width="14.5703125" style="4" customWidth="1"/>
    <col min="9" max="9" width="38.85546875" style="4" bestFit="1" customWidth="1"/>
    <col min="10" max="10" width="23.28515625" style="4" bestFit="1" customWidth="1"/>
    <col min="11" max="11" width="17.7109375" style="4" bestFit="1" customWidth="1"/>
    <col min="12" max="12" width="19.85546875" style="4" customWidth="1"/>
    <col min="13" max="13" width="17.140625" style="4" customWidth="1"/>
    <col min="14" max="14" width="13.140625" style="4" bestFit="1" customWidth="1"/>
    <col min="15" max="15" width="33.42578125" style="4" bestFit="1" customWidth="1"/>
    <col min="16" max="16" width="23.28515625" style="4" bestFit="1" customWidth="1"/>
    <col min="17" max="17" width="27.85546875" style="4" bestFit="1" customWidth="1"/>
    <col min="18" max="18" width="21.5703125" style="4" bestFit="1" customWidth="1"/>
    <col min="19" max="19" width="23.5703125" style="21" bestFit="1" customWidth="1"/>
    <col min="20" max="16384" width="9.140625" style="4"/>
  </cols>
  <sheetData>
    <row r="1" spans="1:12" s="5" customFormat="1" ht="20.100000000000001" customHeight="1">
      <c r="A1" s="10"/>
      <c r="C1" s="58"/>
    </row>
    <row r="2" spans="1:12" s="5" customFormat="1" ht="20.100000000000001" customHeight="1" thickBot="1">
      <c r="A2" s="10"/>
      <c r="B2" s="32" t="s">
        <v>17</v>
      </c>
      <c r="C2" s="32"/>
      <c r="D2" s="32"/>
      <c r="E2" s="32"/>
      <c r="F2" s="32"/>
      <c r="G2" s="32"/>
      <c r="H2" s="32"/>
    </row>
    <row r="3" spans="1:12" s="5" customFormat="1" ht="15" customHeight="1">
      <c r="A3" s="10"/>
      <c r="B3" s="41" t="s">
        <v>23</v>
      </c>
      <c r="C3" s="42"/>
      <c r="D3" s="42"/>
      <c r="E3" s="42"/>
      <c r="F3" s="42"/>
      <c r="G3" s="42"/>
      <c r="H3" s="43"/>
    </row>
    <row r="4" spans="1:12" s="5" customFormat="1" ht="15" customHeight="1">
      <c r="A4" s="10"/>
      <c r="B4" s="44"/>
      <c r="C4" s="45"/>
      <c r="D4" s="45"/>
      <c r="E4" s="45"/>
      <c r="F4" s="45"/>
      <c r="G4" s="45"/>
      <c r="H4" s="46"/>
    </row>
    <row r="5" spans="1:12" s="5" customFormat="1" ht="15" customHeight="1">
      <c r="A5" s="10"/>
      <c r="B5" s="44"/>
      <c r="C5" s="45"/>
      <c r="D5" s="45"/>
      <c r="E5" s="45"/>
      <c r="F5" s="45"/>
      <c r="G5" s="45"/>
      <c r="H5" s="46"/>
    </row>
    <row r="6" spans="1:12" s="5" customFormat="1" ht="15" customHeight="1">
      <c r="A6" s="10"/>
      <c r="B6" s="44"/>
      <c r="C6" s="45"/>
      <c r="D6" s="45"/>
      <c r="E6" s="45"/>
      <c r="F6" s="45"/>
      <c r="G6" s="45"/>
      <c r="H6" s="46"/>
    </row>
    <row r="7" spans="1:12" s="5" customFormat="1" ht="15" customHeight="1">
      <c r="A7" s="10"/>
      <c r="B7" s="44"/>
      <c r="C7" s="45"/>
      <c r="D7" s="45"/>
      <c r="E7" s="45"/>
      <c r="F7" s="45"/>
      <c r="G7" s="45"/>
      <c r="H7" s="46"/>
    </row>
    <row r="8" spans="1:12" s="5" customFormat="1" ht="15" customHeight="1">
      <c r="A8" s="10"/>
      <c r="B8" s="44"/>
      <c r="C8" s="45"/>
      <c r="D8" s="45"/>
      <c r="E8" s="45"/>
      <c r="F8" s="45"/>
      <c r="G8" s="45"/>
      <c r="H8" s="46"/>
    </row>
    <row r="9" spans="1:12" s="5" customFormat="1" ht="15" customHeight="1">
      <c r="A9" s="10"/>
      <c r="B9" s="44"/>
      <c r="C9" s="45"/>
      <c r="D9" s="45"/>
      <c r="E9" s="45"/>
      <c r="F9" s="45"/>
      <c r="G9" s="45"/>
      <c r="H9" s="46"/>
    </row>
    <row r="10" spans="1:12" s="5" customFormat="1" ht="15" customHeight="1" thickBot="1">
      <c r="A10" s="10"/>
      <c r="B10" s="47"/>
      <c r="C10" s="48"/>
      <c r="D10" s="48"/>
      <c r="E10" s="48"/>
      <c r="F10" s="48"/>
      <c r="G10" s="48"/>
      <c r="H10" s="49"/>
    </row>
    <row r="11" spans="1:12" s="5" customFormat="1" ht="15" customHeight="1">
      <c r="A11" s="10"/>
      <c r="B11" s="8"/>
      <c r="C11" s="6"/>
      <c r="D11" s="6"/>
      <c r="E11" s="6"/>
      <c r="F11" s="6"/>
      <c r="G11" s="6"/>
      <c r="H11" s="6"/>
      <c r="J11" s="7"/>
      <c r="K11" s="6"/>
      <c r="L11" s="9"/>
    </row>
    <row r="12" spans="1:12" s="5" customFormat="1" ht="20.100000000000001" customHeight="1" thickBot="1">
      <c r="A12" s="10"/>
      <c r="B12" s="40" t="s">
        <v>21</v>
      </c>
      <c r="C12" s="40"/>
      <c r="D12" s="40"/>
      <c r="E12" s="40"/>
      <c r="F12" s="7"/>
      <c r="G12" s="39" t="s">
        <v>36</v>
      </c>
      <c r="H12" s="39"/>
      <c r="I12" s="39"/>
      <c r="J12" s="31" t="s">
        <v>37</v>
      </c>
    </row>
    <row r="13" spans="1:12" s="5" customFormat="1" ht="20.100000000000001" customHeight="1">
      <c r="A13" s="10"/>
      <c r="B13" s="28" t="s">
        <v>18</v>
      </c>
      <c r="C13" s="33"/>
      <c r="D13" s="54"/>
      <c r="E13" s="34"/>
      <c r="F13" s="25" t="s">
        <v>41</v>
      </c>
      <c r="G13" s="67" t="s">
        <v>47</v>
      </c>
      <c r="H13" s="68"/>
      <c r="I13" s="69"/>
      <c r="J13" s="65">
        <v>4860</v>
      </c>
    </row>
    <row r="14" spans="1:12" s="5" customFormat="1" ht="20.100000000000001" customHeight="1">
      <c r="A14" s="10"/>
      <c r="B14" s="29" t="s">
        <v>19</v>
      </c>
      <c r="C14" s="37"/>
      <c r="D14" s="55"/>
      <c r="E14" s="38"/>
      <c r="F14" s="25"/>
      <c r="G14" s="67" t="s">
        <v>43</v>
      </c>
      <c r="H14" s="68"/>
      <c r="I14" s="69"/>
      <c r="J14" s="66">
        <v>7000</v>
      </c>
    </row>
    <row r="15" spans="1:12" s="5" customFormat="1" ht="20.100000000000001" customHeight="1" thickBot="1">
      <c r="A15" s="10"/>
      <c r="B15" s="30" t="s">
        <v>20</v>
      </c>
      <c r="C15" s="35"/>
      <c r="D15" s="56"/>
      <c r="E15" s="36"/>
      <c r="F15" s="25"/>
      <c r="G15" s="67" t="s">
        <v>46</v>
      </c>
      <c r="H15" s="68"/>
      <c r="I15" s="69"/>
      <c r="J15" s="66">
        <v>3780</v>
      </c>
    </row>
    <row r="16" spans="1:12" s="5" customFormat="1" ht="20.100000000000001" customHeight="1" thickBot="1">
      <c r="A16" s="10"/>
      <c r="B16" s="22"/>
      <c r="C16" s="24"/>
      <c r="D16" s="24"/>
      <c r="E16" s="24"/>
      <c r="F16" s="25"/>
      <c r="G16" s="67" t="s">
        <v>44</v>
      </c>
      <c r="H16" s="68"/>
      <c r="I16" s="69"/>
      <c r="J16" s="66">
        <v>2178</v>
      </c>
    </row>
    <row r="17" spans="1:19" s="5" customFormat="1" ht="24" customHeight="1" thickBot="1">
      <c r="A17" s="10"/>
      <c r="B17" s="27" t="s">
        <v>39</v>
      </c>
      <c r="C17" s="50">
        <f>SUM(E21:E120)</f>
        <v>0</v>
      </c>
      <c r="D17" s="57"/>
      <c r="E17" s="51"/>
      <c r="F17" s="25"/>
      <c r="G17" s="67" t="s">
        <v>45</v>
      </c>
      <c r="H17" s="68"/>
      <c r="I17" s="69"/>
      <c r="J17" s="66">
        <v>3048</v>
      </c>
      <c r="K17" s="7"/>
    </row>
    <row r="18" spans="1:19" s="5" customFormat="1" ht="15" customHeight="1">
      <c r="A18" s="10"/>
      <c r="C18" s="58"/>
    </row>
    <row r="19" spans="1:19" s="12" customFormat="1" ht="35.25" customHeight="1">
      <c r="A19" s="26" t="s">
        <v>14</v>
      </c>
      <c r="B19" s="3" t="s">
        <v>0</v>
      </c>
      <c r="C19" s="3" t="s">
        <v>16</v>
      </c>
      <c r="D19" s="59" t="s">
        <v>42</v>
      </c>
      <c r="E19" s="3" t="s">
        <v>22</v>
      </c>
      <c r="F19" s="2" t="s">
        <v>35</v>
      </c>
      <c r="G19" s="2" t="s">
        <v>25</v>
      </c>
      <c r="H19" s="2" t="s">
        <v>24</v>
      </c>
      <c r="I19" s="2" t="s">
        <v>34</v>
      </c>
      <c r="J19" s="2" t="s">
        <v>26</v>
      </c>
      <c r="K19" s="2" t="s">
        <v>27</v>
      </c>
      <c r="L19" s="1" t="s">
        <v>28</v>
      </c>
      <c r="M19" s="1" t="s">
        <v>29</v>
      </c>
      <c r="N19" s="1" t="s">
        <v>30</v>
      </c>
      <c r="O19" s="1" t="s">
        <v>31</v>
      </c>
      <c r="P19" s="1" t="s">
        <v>32</v>
      </c>
      <c r="Q19" s="1" t="s">
        <v>33</v>
      </c>
      <c r="R19" s="3" t="s">
        <v>8</v>
      </c>
      <c r="S19" s="3" t="s">
        <v>9</v>
      </c>
    </row>
    <row r="20" spans="1:19" s="18" customFormat="1" ht="35.25" customHeight="1">
      <c r="A20" s="14" t="s">
        <v>15</v>
      </c>
      <c r="B20" s="15" t="s">
        <v>40</v>
      </c>
      <c r="C20" s="13">
        <v>1</v>
      </c>
      <c r="D20" s="71">
        <f>IFERROR(VLOOKUP(B20,$G$13:$J$17,4,FALSE),"")</f>
        <v>4860</v>
      </c>
      <c r="E20" s="72">
        <f>IFERROR(D20*C20,"")</f>
        <v>4860</v>
      </c>
      <c r="F20" s="16" t="s">
        <v>3</v>
      </c>
      <c r="G20" s="16" t="s">
        <v>2</v>
      </c>
      <c r="H20" s="16" t="s">
        <v>4</v>
      </c>
      <c r="I20" s="16" t="s">
        <v>11</v>
      </c>
      <c r="J20" s="16" t="s">
        <v>5</v>
      </c>
      <c r="K20" s="16" t="s">
        <v>6</v>
      </c>
      <c r="L20" s="16" t="s">
        <v>10</v>
      </c>
      <c r="M20" s="16" t="s">
        <v>7</v>
      </c>
      <c r="N20" s="16" t="s">
        <v>4</v>
      </c>
      <c r="O20" s="16" t="s">
        <v>12</v>
      </c>
      <c r="P20" s="16" t="s">
        <v>5</v>
      </c>
      <c r="Q20" s="16" t="s">
        <v>1</v>
      </c>
      <c r="R20" s="16" t="s">
        <v>13</v>
      </c>
      <c r="S20" s="17" t="s">
        <v>38</v>
      </c>
    </row>
    <row r="21" spans="1:19" s="21" customFormat="1" ht="30" customHeight="1">
      <c r="A21" s="60">
        <v>1</v>
      </c>
      <c r="B21" s="52"/>
      <c r="C21" s="61"/>
      <c r="D21" s="70" t="str">
        <f>IFERROR(VLOOKUP(B21,$G$13:$J$17,4,FALSE),"")</f>
        <v/>
      </c>
      <c r="E21" s="64" t="str">
        <f>IFERROR(D21*C21,"")</f>
        <v/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53"/>
    </row>
    <row r="22" spans="1:19" s="21" customFormat="1" ht="30" customHeight="1">
      <c r="A22" s="60">
        <v>2</v>
      </c>
      <c r="B22" s="52"/>
      <c r="C22" s="61"/>
      <c r="D22" s="70" t="str">
        <f>IFERROR(VLOOKUP(B22,$G$13:$J$17,4,FALSE),"")</f>
        <v/>
      </c>
      <c r="E22" s="64" t="str">
        <f>IFERROR(D22*C22,"")</f>
        <v/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3" spans="1:19" s="21" customFormat="1" ht="30" customHeight="1">
      <c r="A23" s="60">
        <v>3</v>
      </c>
      <c r="B23" s="52"/>
      <c r="C23" s="61"/>
      <c r="D23" s="70" t="str">
        <f>IFERROR(VLOOKUP(B23,$G$13:$J$17,4,FALSE),"")</f>
        <v/>
      </c>
      <c r="E23" s="64" t="str">
        <f>IFERROR(D23*C23,"")</f>
        <v/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</row>
    <row r="24" spans="1:19" s="21" customFormat="1" ht="30" customHeight="1">
      <c r="A24" s="60">
        <v>4</v>
      </c>
      <c r="B24" s="52"/>
      <c r="C24" s="61"/>
      <c r="D24" s="70" t="str">
        <f t="shared" ref="D22:D85" si="0">IFERROR(VLOOKUP(B24,$G$13:$J$17,4,FALSE),"")</f>
        <v/>
      </c>
      <c r="E24" s="64" t="str">
        <f>IFERROR(D24*C24,"")</f>
        <v/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</row>
    <row r="25" spans="1:19" s="21" customFormat="1" ht="30" customHeight="1">
      <c r="A25" s="60">
        <v>5</v>
      </c>
      <c r="B25" s="52"/>
      <c r="C25" s="61"/>
      <c r="D25" s="70" t="str">
        <f t="shared" si="0"/>
        <v/>
      </c>
      <c r="E25" s="64" t="str">
        <f>IFERROR(D25*C25,"")</f>
        <v/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</row>
    <row r="26" spans="1:19" s="21" customFormat="1" ht="30" customHeight="1">
      <c r="A26" s="60">
        <v>6</v>
      </c>
      <c r="B26" s="52"/>
      <c r="C26" s="61"/>
      <c r="D26" s="70" t="str">
        <f t="shared" si="0"/>
        <v/>
      </c>
      <c r="E26" s="64" t="str">
        <f>IFERROR(D26*C26,"")</f>
        <v/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</row>
    <row r="27" spans="1:19" s="21" customFormat="1" ht="30" customHeight="1">
      <c r="A27" s="60">
        <v>7</v>
      </c>
      <c r="B27" s="52"/>
      <c r="C27" s="61"/>
      <c r="D27" s="70" t="str">
        <f t="shared" si="0"/>
        <v/>
      </c>
      <c r="E27" s="64" t="str">
        <f>IFERROR(D27*C27,"")</f>
        <v/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</row>
    <row r="28" spans="1:19" s="21" customFormat="1" ht="30" customHeight="1">
      <c r="A28" s="60">
        <v>8</v>
      </c>
      <c r="B28" s="52"/>
      <c r="C28" s="61"/>
      <c r="D28" s="70" t="str">
        <f t="shared" si="0"/>
        <v/>
      </c>
      <c r="E28" s="64" t="str">
        <f>IFERROR(D28*C28,"")</f>
        <v/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</row>
    <row r="29" spans="1:19" s="21" customFormat="1" ht="30" customHeight="1">
      <c r="A29" s="60">
        <v>9</v>
      </c>
      <c r="B29" s="52"/>
      <c r="C29" s="61"/>
      <c r="D29" s="70" t="str">
        <f t="shared" si="0"/>
        <v/>
      </c>
      <c r="E29" s="64" t="str">
        <f>IFERROR(D29*C29,"")</f>
        <v/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1:19" s="21" customFormat="1" ht="30" customHeight="1">
      <c r="A30" s="60">
        <v>10</v>
      </c>
      <c r="B30" s="52"/>
      <c r="C30" s="61"/>
      <c r="D30" s="70" t="str">
        <f t="shared" si="0"/>
        <v/>
      </c>
      <c r="E30" s="64" t="str">
        <f>IFERROR(D30*C30,"")</f>
        <v/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</row>
    <row r="31" spans="1:19" s="21" customFormat="1" ht="30" customHeight="1">
      <c r="A31" s="60">
        <v>11</v>
      </c>
      <c r="B31" s="52"/>
      <c r="C31" s="61"/>
      <c r="D31" s="70" t="str">
        <f t="shared" si="0"/>
        <v/>
      </c>
      <c r="E31" s="64" t="str">
        <f>IFERROR(D31*C31,"")</f>
        <v/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</row>
    <row r="32" spans="1:19" s="21" customFormat="1" ht="30" customHeight="1">
      <c r="A32" s="60">
        <v>12</v>
      </c>
      <c r="B32" s="52"/>
      <c r="C32" s="61"/>
      <c r="D32" s="70" t="str">
        <f t="shared" si="0"/>
        <v/>
      </c>
      <c r="E32" s="64" t="str">
        <f>IFERROR(D32*C32,"")</f>
        <v/>
      </c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</row>
    <row r="33" spans="1:19" s="21" customFormat="1" ht="30" customHeight="1">
      <c r="A33" s="60">
        <v>13</v>
      </c>
      <c r="B33" s="52"/>
      <c r="C33" s="62"/>
      <c r="D33" s="70" t="str">
        <f t="shared" si="0"/>
        <v/>
      </c>
      <c r="E33" s="64" t="str">
        <f>IFERROR(D33*C33,"")</f>
        <v/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</row>
    <row r="34" spans="1:19" s="21" customFormat="1" ht="30" customHeight="1">
      <c r="A34" s="60">
        <v>14</v>
      </c>
      <c r="B34" s="52"/>
      <c r="C34" s="62"/>
      <c r="D34" s="70" t="str">
        <f t="shared" si="0"/>
        <v/>
      </c>
      <c r="E34" s="64" t="str">
        <f>IFERROR(D34*C34,"")</f>
        <v/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</row>
    <row r="35" spans="1:19" s="21" customFormat="1" ht="30" customHeight="1">
      <c r="A35" s="60">
        <v>15</v>
      </c>
      <c r="B35" s="52"/>
      <c r="C35" s="62"/>
      <c r="D35" s="70" t="str">
        <f t="shared" si="0"/>
        <v/>
      </c>
      <c r="E35" s="64" t="str">
        <f>IFERROR(D35*C35,"")</f>
        <v/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</row>
    <row r="36" spans="1:19" s="21" customFormat="1" ht="30" customHeight="1">
      <c r="A36" s="60">
        <v>16</v>
      </c>
      <c r="B36" s="52"/>
      <c r="C36" s="62"/>
      <c r="D36" s="70" t="str">
        <f t="shared" si="0"/>
        <v/>
      </c>
      <c r="E36" s="64" t="str">
        <f>IFERROR(D36*C36,"")</f>
        <v/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</row>
    <row r="37" spans="1:19" s="21" customFormat="1" ht="30" customHeight="1">
      <c r="A37" s="60">
        <v>17</v>
      </c>
      <c r="B37" s="52"/>
      <c r="C37" s="62"/>
      <c r="D37" s="70" t="str">
        <f t="shared" si="0"/>
        <v/>
      </c>
      <c r="E37" s="64" t="str">
        <f>IFERROR(D37*C37,"")</f>
        <v/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</row>
    <row r="38" spans="1:19" s="21" customFormat="1" ht="30" customHeight="1">
      <c r="A38" s="60">
        <v>18</v>
      </c>
      <c r="B38" s="52"/>
      <c r="C38" s="62"/>
      <c r="D38" s="70" t="str">
        <f t="shared" si="0"/>
        <v/>
      </c>
      <c r="E38" s="64" t="str">
        <f>IFERROR(D38*C38,"")</f>
        <v/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</row>
    <row r="39" spans="1:19" s="21" customFormat="1" ht="30" customHeight="1">
      <c r="A39" s="60">
        <v>19</v>
      </c>
      <c r="B39" s="52"/>
      <c r="C39" s="62"/>
      <c r="D39" s="70" t="str">
        <f t="shared" si="0"/>
        <v/>
      </c>
      <c r="E39" s="64" t="str">
        <f>IFERROR(D39*C39,"")</f>
        <v/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</row>
    <row r="40" spans="1:19" s="21" customFormat="1" ht="30" customHeight="1">
      <c r="A40" s="60">
        <v>20</v>
      </c>
      <c r="B40" s="52"/>
      <c r="C40" s="62"/>
      <c r="D40" s="70" t="str">
        <f t="shared" si="0"/>
        <v/>
      </c>
      <c r="E40" s="64" t="str">
        <f>IFERROR(D40*C40,"")</f>
        <v/>
      </c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</row>
    <row r="41" spans="1:19" s="21" customFormat="1" ht="30" customHeight="1">
      <c r="A41" s="60">
        <v>21</v>
      </c>
      <c r="B41" s="52"/>
      <c r="C41" s="62"/>
      <c r="D41" s="70" t="str">
        <f t="shared" si="0"/>
        <v/>
      </c>
      <c r="E41" s="64" t="str">
        <f>IFERROR(D41*C41,"")</f>
        <v/>
      </c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</row>
    <row r="42" spans="1:19" s="21" customFormat="1" ht="30" customHeight="1">
      <c r="A42" s="60">
        <v>22</v>
      </c>
      <c r="B42" s="52"/>
      <c r="C42" s="62"/>
      <c r="D42" s="70" t="str">
        <f t="shared" si="0"/>
        <v/>
      </c>
      <c r="E42" s="64" t="str">
        <f>IFERROR(D42*C42,"")</f>
        <v/>
      </c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</row>
    <row r="43" spans="1:19" s="21" customFormat="1" ht="30" customHeight="1">
      <c r="A43" s="60">
        <v>23</v>
      </c>
      <c r="B43" s="52"/>
      <c r="C43" s="62"/>
      <c r="D43" s="70" t="str">
        <f t="shared" si="0"/>
        <v/>
      </c>
      <c r="E43" s="64" t="str">
        <f>IFERROR(D43*C43,"")</f>
        <v/>
      </c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19" s="21" customFormat="1" ht="30" customHeight="1">
      <c r="A44" s="60">
        <v>24</v>
      </c>
      <c r="B44" s="52"/>
      <c r="C44" s="62"/>
      <c r="D44" s="70" t="str">
        <f t="shared" si="0"/>
        <v/>
      </c>
      <c r="E44" s="64" t="str">
        <f>IFERROR(D44*C44,"")</f>
        <v/>
      </c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s="21" customFormat="1" ht="30" customHeight="1">
      <c r="A45" s="60">
        <v>25</v>
      </c>
      <c r="B45" s="52"/>
      <c r="C45" s="62"/>
      <c r="D45" s="70" t="str">
        <f t="shared" si="0"/>
        <v/>
      </c>
      <c r="E45" s="64" t="str">
        <f>IFERROR(D45*C45,"")</f>
        <v/>
      </c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</row>
    <row r="46" spans="1:19" s="21" customFormat="1" ht="30" customHeight="1">
      <c r="A46" s="60">
        <v>26</v>
      </c>
      <c r="B46" s="52"/>
      <c r="C46" s="62"/>
      <c r="D46" s="70" t="str">
        <f t="shared" si="0"/>
        <v/>
      </c>
      <c r="E46" s="64" t="str">
        <f>IFERROR(D46*C46,"")</f>
        <v/>
      </c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</row>
    <row r="47" spans="1:19" s="21" customFormat="1" ht="30" customHeight="1">
      <c r="A47" s="60">
        <v>27</v>
      </c>
      <c r="B47" s="52"/>
      <c r="C47" s="62"/>
      <c r="D47" s="70" t="str">
        <f t="shared" si="0"/>
        <v/>
      </c>
      <c r="E47" s="64" t="str">
        <f>IFERROR(D47*C47,"")</f>
        <v/>
      </c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</row>
    <row r="48" spans="1:19" s="21" customFormat="1" ht="30" customHeight="1">
      <c r="A48" s="60">
        <v>28</v>
      </c>
      <c r="B48" s="52"/>
      <c r="C48" s="62"/>
      <c r="D48" s="70" t="str">
        <f t="shared" si="0"/>
        <v/>
      </c>
      <c r="E48" s="64" t="str">
        <f>IFERROR(D48*C48,"")</f>
        <v/>
      </c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</row>
    <row r="49" spans="1:19" s="21" customFormat="1" ht="30" customHeight="1">
      <c r="A49" s="60">
        <v>29</v>
      </c>
      <c r="B49" s="52"/>
      <c r="C49" s="62"/>
      <c r="D49" s="70" t="str">
        <f t="shared" si="0"/>
        <v/>
      </c>
      <c r="E49" s="64" t="str">
        <f>IFERROR(D49*C49,"")</f>
        <v/>
      </c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</row>
    <row r="50" spans="1:19" s="21" customFormat="1" ht="30" customHeight="1">
      <c r="A50" s="60">
        <v>30</v>
      </c>
      <c r="B50" s="52"/>
      <c r="C50" s="62"/>
      <c r="D50" s="70" t="str">
        <f t="shared" si="0"/>
        <v/>
      </c>
      <c r="E50" s="64" t="str">
        <f>IFERROR(D50*C50,"")</f>
        <v/>
      </c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</row>
    <row r="51" spans="1:19" s="21" customFormat="1" ht="30" customHeight="1">
      <c r="A51" s="60">
        <v>31</v>
      </c>
      <c r="B51" s="52"/>
      <c r="C51" s="62"/>
      <c r="D51" s="70" t="str">
        <f t="shared" si="0"/>
        <v/>
      </c>
      <c r="E51" s="64" t="str">
        <f>IFERROR(D51*C51,"")</f>
        <v/>
      </c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</row>
    <row r="52" spans="1:19" s="21" customFormat="1" ht="30" customHeight="1">
      <c r="A52" s="60">
        <v>32</v>
      </c>
      <c r="B52" s="52"/>
      <c r="C52" s="62"/>
      <c r="D52" s="70" t="str">
        <f t="shared" si="0"/>
        <v/>
      </c>
      <c r="E52" s="64" t="str">
        <f>IFERROR(D52*C52,"")</f>
        <v/>
      </c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</row>
    <row r="53" spans="1:19" s="21" customFormat="1" ht="30" customHeight="1">
      <c r="A53" s="60">
        <v>33</v>
      </c>
      <c r="B53" s="52"/>
      <c r="C53" s="62"/>
      <c r="D53" s="70" t="str">
        <f t="shared" si="0"/>
        <v/>
      </c>
      <c r="E53" s="64" t="str">
        <f>IFERROR(D53*C53,"")</f>
        <v/>
      </c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</row>
    <row r="54" spans="1:19" s="21" customFormat="1" ht="30" customHeight="1">
      <c r="A54" s="60">
        <v>34</v>
      </c>
      <c r="B54" s="52"/>
      <c r="C54" s="62"/>
      <c r="D54" s="70" t="str">
        <f t="shared" si="0"/>
        <v/>
      </c>
      <c r="E54" s="64" t="str">
        <f>IFERROR(D54*C54,"")</f>
        <v/>
      </c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</row>
    <row r="55" spans="1:19" s="21" customFormat="1" ht="30" customHeight="1">
      <c r="A55" s="60">
        <v>35</v>
      </c>
      <c r="B55" s="52"/>
      <c r="C55" s="62"/>
      <c r="D55" s="70" t="str">
        <f t="shared" si="0"/>
        <v/>
      </c>
      <c r="E55" s="64" t="str">
        <f>IFERROR(D55*C55,"")</f>
        <v/>
      </c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</row>
    <row r="56" spans="1:19" s="21" customFormat="1" ht="30" customHeight="1">
      <c r="A56" s="60">
        <v>36</v>
      </c>
      <c r="B56" s="52"/>
      <c r="C56" s="62"/>
      <c r="D56" s="70" t="str">
        <f t="shared" si="0"/>
        <v/>
      </c>
      <c r="E56" s="64" t="str">
        <f>IFERROR(D56*C56,"")</f>
        <v/>
      </c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</row>
    <row r="57" spans="1:19" s="21" customFormat="1" ht="30" customHeight="1">
      <c r="A57" s="60">
        <v>37</v>
      </c>
      <c r="B57" s="52"/>
      <c r="C57" s="62"/>
      <c r="D57" s="70" t="str">
        <f t="shared" si="0"/>
        <v/>
      </c>
      <c r="E57" s="64" t="str">
        <f>IFERROR(D57*C57,"")</f>
        <v/>
      </c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</row>
    <row r="58" spans="1:19" s="21" customFormat="1" ht="30" customHeight="1">
      <c r="A58" s="60">
        <v>38</v>
      </c>
      <c r="B58" s="52"/>
      <c r="C58" s="62"/>
      <c r="D58" s="70" t="str">
        <f t="shared" si="0"/>
        <v/>
      </c>
      <c r="E58" s="64" t="str">
        <f>IFERROR(D58*C58,"")</f>
        <v/>
      </c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</row>
    <row r="59" spans="1:19" s="21" customFormat="1" ht="30" customHeight="1">
      <c r="A59" s="60">
        <v>39</v>
      </c>
      <c r="B59" s="52"/>
      <c r="C59" s="62"/>
      <c r="D59" s="70" t="str">
        <f t="shared" si="0"/>
        <v/>
      </c>
      <c r="E59" s="64" t="str">
        <f>IFERROR(D59*C59,"")</f>
        <v/>
      </c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</row>
    <row r="60" spans="1:19" s="21" customFormat="1" ht="30" customHeight="1">
      <c r="A60" s="60">
        <v>40</v>
      </c>
      <c r="B60" s="52"/>
      <c r="C60" s="62"/>
      <c r="D60" s="70" t="str">
        <f t="shared" si="0"/>
        <v/>
      </c>
      <c r="E60" s="64" t="str">
        <f>IFERROR(D60*C60,"")</f>
        <v/>
      </c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</row>
    <row r="61" spans="1:19" s="21" customFormat="1" ht="30" customHeight="1">
      <c r="A61" s="60">
        <v>41</v>
      </c>
      <c r="B61" s="52"/>
      <c r="C61" s="62"/>
      <c r="D61" s="70" t="str">
        <f t="shared" si="0"/>
        <v/>
      </c>
      <c r="E61" s="64" t="str">
        <f>IFERROR(D61*C61,"")</f>
        <v/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</row>
    <row r="62" spans="1:19" s="21" customFormat="1" ht="30" customHeight="1">
      <c r="A62" s="60">
        <v>42</v>
      </c>
      <c r="B62" s="52"/>
      <c r="C62" s="62"/>
      <c r="D62" s="70" t="str">
        <f t="shared" si="0"/>
        <v/>
      </c>
      <c r="E62" s="64" t="str">
        <f>IFERROR(D62*C62,"")</f>
        <v/>
      </c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</row>
    <row r="63" spans="1:19" s="21" customFormat="1" ht="30" customHeight="1">
      <c r="A63" s="60">
        <v>43</v>
      </c>
      <c r="B63" s="52"/>
      <c r="C63" s="62"/>
      <c r="D63" s="70" t="str">
        <f t="shared" si="0"/>
        <v/>
      </c>
      <c r="E63" s="64" t="str">
        <f>IFERROR(D63*C63,"")</f>
        <v/>
      </c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</row>
    <row r="64" spans="1:19" s="21" customFormat="1" ht="30" customHeight="1">
      <c r="A64" s="60">
        <v>44</v>
      </c>
      <c r="B64" s="52"/>
      <c r="C64" s="62"/>
      <c r="D64" s="70" t="str">
        <f t="shared" si="0"/>
        <v/>
      </c>
      <c r="E64" s="64" t="str">
        <f>IFERROR(D64*C64,"")</f>
        <v/>
      </c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</row>
    <row r="65" spans="1:19" s="21" customFormat="1" ht="30" customHeight="1">
      <c r="A65" s="60">
        <v>45</v>
      </c>
      <c r="B65" s="52"/>
      <c r="C65" s="62"/>
      <c r="D65" s="70" t="str">
        <f t="shared" si="0"/>
        <v/>
      </c>
      <c r="E65" s="64" t="str">
        <f>IFERROR(D65*C65,"")</f>
        <v/>
      </c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</row>
    <row r="66" spans="1:19" s="21" customFormat="1" ht="30" customHeight="1">
      <c r="A66" s="60">
        <v>46</v>
      </c>
      <c r="B66" s="52"/>
      <c r="C66" s="62"/>
      <c r="D66" s="70" t="str">
        <f t="shared" si="0"/>
        <v/>
      </c>
      <c r="E66" s="64" t="str">
        <f>IFERROR(D66*C66,"")</f>
        <v/>
      </c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</row>
    <row r="67" spans="1:19" s="21" customFormat="1" ht="30" customHeight="1">
      <c r="A67" s="60">
        <v>47</v>
      </c>
      <c r="B67" s="52"/>
      <c r="C67" s="62"/>
      <c r="D67" s="70" t="str">
        <f t="shared" si="0"/>
        <v/>
      </c>
      <c r="E67" s="64" t="str">
        <f>IFERROR(D67*C67,"")</f>
        <v/>
      </c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</row>
    <row r="68" spans="1:19" s="21" customFormat="1" ht="30" customHeight="1">
      <c r="A68" s="60">
        <v>48</v>
      </c>
      <c r="B68" s="52"/>
      <c r="C68" s="62"/>
      <c r="D68" s="70" t="str">
        <f t="shared" si="0"/>
        <v/>
      </c>
      <c r="E68" s="64" t="str">
        <f>IFERROR(D68*C68,"")</f>
        <v/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</row>
    <row r="69" spans="1:19" s="21" customFormat="1" ht="30" customHeight="1">
      <c r="A69" s="60">
        <v>49</v>
      </c>
      <c r="B69" s="52"/>
      <c r="C69" s="62"/>
      <c r="D69" s="70" t="str">
        <f t="shared" si="0"/>
        <v/>
      </c>
      <c r="E69" s="64" t="str">
        <f>IFERROR(D69*C69,"")</f>
        <v/>
      </c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1:19" s="21" customFormat="1" ht="30" customHeight="1">
      <c r="A70" s="60">
        <v>50</v>
      </c>
      <c r="B70" s="52"/>
      <c r="C70" s="62"/>
      <c r="D70" s="70" t="str">
        <f t="shared" si="0"/>
        <v/>
      </c>
      <c r="E70" s="64" t="str">
        <f>IFERROR(D70*C70,"")</f>
        <v/>
      </c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</row>
    <row r="71" spans="1:19" s="21" customFormat="1" ht="30" customHeight="1">
      <c r="A71" s="60">
        <v>51</v>
      </c>
      <c r="B71" s="52"/>
      <c r="C71" s="62"/>
      <c r="D71" s="70" t="str">
        <f t="shared" si="0"/>
        <v/>
      </c>
      <c r="E71" s="64" t="str">
        <f>IFERROR(D71*C71,"")</f>
        <v/>
      </c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</row>
    <row r="72" spans="1:19" s="21" customFormat="1" ht="30" customHeight="1">
      <c r="A72" s="60">
        <v>52</v>
      </c>
      <c r="B72" s="52"/>
      <c r="C72" s="62"/>
      <c r="D72" s="70" t="str">
        <f t="shared" si="0"/>
        <v/>
      </c>
      <c r="E72" s="64" t="str">
        <f>IFERROR(D72*C72,"")</f>
        <v/>
      </c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</row>
    <row r="73" spans="1:19" s="21" customFormat="1" ht="30" customHeight="1">
      <c r="A73" s="60">
        <v>53</v>
      </c>
      <c r="B73" s="52"/>
      <c r="C73" s="62"/>
      <c r="D73" s="70" t="str">
        <f t="shared" si="0"/>
        <v/>
      </c>
      <c r="E73" s="64" t="str">
        <f>IFERROR(D73*C73,"")</f>
        <v/>
      </c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</row>
    <row r="74" spans="1:19" s="21" customFormat="1" ht="30" customHeight="1">
      <c r="A74" s="60">
        <v>54</v>
      </c>
      <c r="B74" s="52"/>
      <c r="C74" s="62"/>
      <c r="D74" s="70" t="str">
        <f t="shared" si="0"/>
        <v/>
      </c>
      <c r="E74" s="64" t="str">
        <f>IFERROR(D74*C74,"")</f>
        <v/>
      </c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</row>
    <row r="75" spans="1:19" s="21" customFormat="1" ht="30" customHeight="1">
      <c r="A75" s="60">
        <v>55</v>
      </c>
      <c r="B75" s="52"/>
      <c r="C75" s="62"/>
      <c r="D75" s="70" t="str">
        <f t="shared" si="0"/>
        <v/>
      </c>
      <c r="E75" s="64" t="str">
        <f>IFERROR(D75*C75,"")</f>
        <v/>
      </c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</row>
    <row r="76" spans="1:19" s="21" customFormat="1" ht="30" customHeight="1">
      <c r="A76" s="60">
        <v>56</v>
      </c>
      <c r="B76" s="52"/>
      <c r="C76" s="62"/>
      <c r="D76" s="70" t="str">
        <f t="shared" si="0"/>
        <v/>
      </c>
      <c r="E76" s="64" t="str">
        <f>IFERROR(D76*C76,"")</f>
        <v/>
      </c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</row>
    <row r="77" spans="1:19" s="21" customFormat="1" ht="30" customHeight="1">
      <c r="A77" s="60">
        <v>57</v>
      </c>
      <c r="B77" s="52"/>
      <c r="C77" s="62"/>
      <c r="D77" s="70" t="str">
        <f t="shared" si="0"/>
        <v/>
      </c>
      <c r="E77" s="64" t="str">
        <f>IFERROR(D77*C77,"")</f>
        <v/>
      </c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</row>
    <row r="78" spans="1:19" s="21" customFormat="1" ht="30" customHeight="1">
      <c r="A78" s="60">
        <v>58</v>
      </c>
      <c r="B78" s="52"/>
      <c r="C78" s="62"/>
      <c r="D78" s="70" t="str">
        <f t="shared" si="0"/>
        <v/>
      </c>
      <c r="E78" s="64" t="str">
        <f>IFERROR(D78*C78,"")</f>
        <v/>
      </c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</row>
    <row r="79" spans="1:19" s="21" customFormat="1" ht="30" customHeight="1">
      <c r="A79" s="60">
        <v>59</v>
      </c>
      <c r="B79" s="52"/>
      <c r="C79" s="62"/>
      <c r="D79" s="70" t="str">
        <f t="shared" si="0"/>
        <v/>
      </c>
      <c r="E79" s="64" t="str">
        <f>IFERROR(D79*C79,"")</f>
        <v/>
      </c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</row>
    <row r="80" spans="1:19" s="21" customFormat="1" ht="30" customHeight="1">
      <c r="A80" s="60">
        <v>60</v>
      </c>
      <c r="B80" s="52"/>
      <c r="C80" s="62"/>
      <c r="D80" s="70" t="str">
        <f t="shared" si="0"/>
        <v/>
      </c>
      <c r="E80" s="64" t="str">
        <f>IFERROR(D80*C80,"")</f>
        <v/>
      </c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</row>
    <row r="81" spans="1:19" s="21" customFormat="1" ht="30" customHeight="1">
      <c r="A81" s="60">
        <v>61</v>
      </c>
      <c r="B81" s="52"/>
      <c r="C81" s="62"/>
      <c r="D81" s="70" t="str">
        <f t="shared" si="0"/>
        <v/>
      </c>
      <c r="E81" s="64" t="str">
        <f>IFERROR(D81*C81,"")</f>
        <v/>
      </c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</row>
    <row r="82" spans="1:19" s="21" customFormat="1" ht="30" customHeight="1">
      <c r="A82" s="60">
        <v>62</v>
      </c>
      <c r="B82" s="52"/>
      <c r="C82" s="62"/>
      <c r="D82" s="70" t="str">
        <f t="shared" si="0"/>
        <v/>
      </c>
      <c r="E82" s="64" t="str">
        <f>IFERROR(D82*C82,"")</f>
        <v/>
      </c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</row>
    <row r="83" spans="1:19" s="21" customFormat="1" ht="30" customHeight="1">
      <c r="A83" s="60">
        <v>63</v>
      </c>
      <c r="B83" s="52"/>
      <c r="C83" s="62"/>
      <c r="D83" s="70" t="str">
        <f t="shared" si="0"/>
        <v/>
      </c>
      <c r="E83" s="64" t="str">
        <f>IFERROR(D83*C83,"")</f>
        <v/>
      </c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</row>
    <row r="84" spans="1:19" s="21" customFormat="1" ht="30" customHeight="1">
      <c r="A84" s="60">
        <v>64</v>
      </c>
      <c r="B84" s="52"/>
      <c r="C84" s="62"/>
      <c r="D84" s="70" t="str">
        <f t="shared" si="0"/>
        <v/>
      </c>
      <c r="E84" s="64" t="str">
        <f>IFERROR(D84*C84,"")</f>
        <v/>
      </c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</row>
    <row r="85" spans="1:19" s="21" customFormat="1" ht="30" customHeight="1">
      <c r="A85" s="60">
        <v>65</v>
      </c>
      <c r="B85" s="52"/>
      <c r="C85" s="62"/>
      <c r="D85" s="70" t="str">
        <f t="shared" si="0"/>
        <v/>
      </c>
      <c r="E85" s="64" t="str">
        <f>IFERROR(D85*C85,"")</f>
        <v/>
      </c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</row>
    <row r="86" spans="1:19" s="21" customFormat="1" ht="30" customHeight="1">
      <c r="A86" s="60">
        <v>66</v>
      </c>
      <c r="B86" s="52"/>
      <c r="C86" s="62"/>
      <c r="D86" s="70" t="str">
        <f t="shared" ref="D86:D120" si="1">IFERROR(VLOOKUP(B86,$G$13:$J$17,4,FALSE),"")</f>
        <v/>
      </c>
      <c r="E86" s="64" t="str">
        <f>IFERROR(D86*C86,"")</f>
        <v/>
      </c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</row>
    <row r="87" spans="1:19" s="21" customFormat="1" ht="30" customHeight="1">
      <c r="A87" s="60">
        <v>67</v>
      </c>
      <c r="B87" s="52"/>
      <c r="C87" s="62"/>
      <c r="D87" s="70" t="str">
        <f t="shared" si="1"/>
        <v/>
      </c>
      <c r="E87" s="64" t="str">
        <f>IFERROR(D87*C87,"")</f>
        <v/>
      </c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</row>
    <row r="88" spans="1:19" s="21" customFormat="1" ht="30" customHeight="1">
      <c r="A88" s="60">
        <v>68</v>
      </c>
      <c r="B88" s="52"/>
      <c r="C88" s="62"/>
      <c r="D88" s="70" t="str">
        <f t="shared" si="1"/>
        <v/>
      </c>
      <c r="E88" s="64" t="str">
        <f>IFERROR(D88*C88,"")</f>
        <v/>
      </c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</row>
    <row r="89" spans="1:19" s="21" customFormat="1" ht="30" customHeight="1">
      <c r="A89" s="60">
        <v>69</v>
      </c>
      <c r="B89" s="52"/>
      <c r="C89" s="62"/>
      <c r="D89" s="70" t="str">
        <f t="shared" si="1"/>
        <v/>
      </c>
      <c r="E89" s="64" t="str">
        <f>IFERROR(D89*C89,"")</f>
        <v/>
      </c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</row>
    <row r="90" spans="1:19" s="21" customFormat="1" ht="30" customHeight="1">
      <c r="A90" s="60">
        <v>70</v>
      </c>
      <c r="B90" s="52"/>
      <c r="C90" s="62"/>
      <c r="D90" s="70" t="str">
        <f t="shared" si="1"/>
        <v/>
      </c>
      <c r="E90" s="64" t="str">
        <f>IFERROR(D90*C90,"")</f>
        <v/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</row>
    <row r="91" spans="1:19" s="21" customFormat="1" ht="30" customHeight="1">
      <c r="A91" s="60">
        <v>71</v>
      </c>
      <c r="B91" s="52"/>
      <c r="C91" s="62"/>
      <c r="D91" s="70" t="str">
        <f t="shared" si="1"/>
        <v/>
      </c>
      <c r="E91" s="64" t="str">
        <f>IFERROR(D91*C91,"")</f>
        <v/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</row>
    <row r="92" spans="1:19" s="21" customFormat="1" ht="30" customHeight="1">
      <c r="A92" s="60">
        <v>72</v>
      </c>
      <c r="B92" s="52"/>
      <c r="C92" s="62"/>
      <c r="D92" s="70" t="str">
        <f t="shared" si="1"/>
        <v/>
      </c>
      <c r="E92" s="64" t="str">
        <f>IFERROR(D92*C92,"")</f>
        <v/>
      </c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</row>
    <row r="93" spans="1:19" s="21" customFormat="1" ht="30" customHeight="1">
      <c r="A93" s="60">
        <v>73</v>
      </c>
      <c r="B93" s="52"/>
      <c r="C93" s="62"/>
      <c r="D93" s="70" t="str">
        <f t="shared" si="1"/>
        <v/>
      </c>
      <c r="E93" s="64" t="str">
        <f>IFERROR(D93*C93,"")</f>
        <v/>
      </c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</row>
    <row r="94" spans="1:19" s="21" customFormat="1" ht="30" customHeight="1">
      <c r="A94" s="60">
        <v>74</v>
      </c>
      <c r="B94" s="52"/>
      <c r="C94" s="62"/>
      <c r="D94" s="70" t="str">
        <f t="shared" si="1"/>
        <v/>
      </c>
      <c r="E94" s="64" t="str">
        <f>IFERROR(D94*C94,"")</f>
        <v/>
      </c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</row>
    <row r="95" spans="1:19" s="21" customFormat="1" ht="30" customHeight="1">
      <c r="A95" s="60">
        <v>75</v>
      </c>
      <c r="B95" s="52"/>
      <c r="C95" s="62"/>
      <c r="D95" s="70" t="str">
        <f t="shared" si="1"/>
        <v/>
      </c>
      <c r="E95" s="64" t="str">
        <f>IFERROR(D95*C95,"")</f>
        <v/>
      </c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</row>
    <row r="96" spans="1:19" s="21" customFormat="1" ht="30" customHeight="1">
      <c r="A96" s="60">
        <v>76</v>
      </c>
      <c r="B96" s="52"/>
      <c r="C96" s="62"/>
      <c r="D96" s="70" t="str">
        <f t="shared" si="1"/>
        <v/>
      </c>
      <c r="E96" s="64" t="str">
        <f>IFERROR(D96*C96,"")</f>
        <v/>
      </c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</row>
    <row r="97" spans="1:19" s="21" customFormat="1" ht="30" customHeight="1">
      <c r="A97" s="60">
        <v>77</v>
      </c>
      <c r="B97" s="52"/>
      <c r="C97" s="62"/>
      <c r="D97" s="70" t="str">
        <f t="shared" si="1"/>
        <v/>
      </c>
      <c r="E97" s="64" t="str">
        <f>IFERROR(D97*C97,"")</f>
        <v/>
      </c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</row>
    <row r="98" spans="1:19" s="21" customFormat="1" ht="30" customHeight="1">
      <c r="A98" s="60">
        <v>78</v>
      </c>
      <c r="B98" s="52"/>
      <c r="C98" s="62"/>
      <c r="D98" s="70" t="str">
        <f t="shared" si="1"/>
        <v/>
      </c>
      <c r="E98" s="64" t="str">
        <f>IFERROR(D98*C98,"")</f>
        <v/>
      </c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</row>
    <row r="99" spans="1:19" s="21" customFormat="1" ht="30" customHeight="1">
      <c r="A99" s="60">
        <v>79</v>
      </c>
      <c r="B99" s="52"/>
      <c r="C99" s="62"/>
      <c r="D99" s="70" t="str">
        <f t="shared" si="1"/>
        <v/>
      </c>
      <c r="E99" s="64" t="str">
        <f>IFERROR(D99*C99,"")</f>
        <v/>
      </c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</row>
    <row r="100" spans="1:19" s="21" customFormat="1" ht="30" customHeight="1">
      <c r="A100" s="60">
        <v>80</v>
      </c>
      <c r="B100" s="52"/>
      <c r="C100" s="62"/>
      <c r="D100" s="70" t="str">
        <f t="shared" si="1"/>
        <v/>
      </c>
      <c r="E100" s="64" t="str">
        <f>IFERROR(D100*C100,"")</f>
        <v/>
      </c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</row>
    <row r="101" spans="1:19" s="21" customFormat="1" ht="30" customHeight="1">
      <c r="A101" s="60">
        <v>81</v>
      </c>
      <c r="B101" s="52"/>
      <c r="C101" s="62"/>
      <c r="D101" s="70" t="str">
        <f t="shared" si="1"/>
        <v/>
      </c>
      <c r="E101" s="64" t="str">
        <f>IFERROR(D101*C101,"")</f>
        <v/>
      </c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</row>
    <row r="102" spans="1:19" s="21" customFormat="1" ht="30" customHeight="1">
      <c r="A102" s="60">
        <v>82</v>
      </c>
      <c r="B102" s="52"/>
      <c r="C102" s="62"/>
      <c r="D102" s="70" t="str">
        <f t="shared" si="1"/>
        <v/>
      </c>
      <c r="E102" s="64" t="str">
        <f>IFERROR(D102*C102,"")</f>
        <v/>
      </c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</row>
    <row r="103" spans="1:19" s="21" customFormat="1" ht="30" customHeight="1">
      <c r="A103" s="60">
        <v>83</v>
      </c>
      <c r="B103" s="52"/>
      <c r="C103" s="62"/>
      <c r="D103" s="70" t="str">
        <f t="shared" si="1"/>
        <v/>
      </c>
      <c r="E103" s="64" t="str">
        <f>IFERROR(D103*C103,"")</f>
        <v/>
      </c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</row>
    <row r="104" spans="1:19" s="21" customFormat="1" ht="30" customHeight="1">
      <c r="A104" s="60">
        <v>84</v>
      </c>
      <c r="B104" s="52"/>
      <c r="C104" s="62"/>
      <c r="D104" s="70" t="str">
        <f t="shared" si="1"/>
        <v/>
      </c>
      <c r="E104" s="64" t="str">
        <f>IFERROR(D104*C104,"")</f>
        <v/>
      </c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</row>
    <row r="105" spans="1:19" s="21" customFormat="1" ht="30" customHeight="1">
      <c r="A105" s="60">
        <v>85</v>
      </c>
      <c r="B105" s="52"/>
      <c r="C105" s="62"/>
      <c r="D105" s="70" t="str">
        <f t="shared" si="1"/>
        <v/>
      </c>
      <c r="E105" s="64" t="str">
        <f>IFERROR(D105*C105,"")</f>
        <v/>
      </c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</row>
    <row r="106" spans="1:19" s="21" customFormat="1" ht="30" customHeight="1">
      <c r="A106" s="60">
        <v>86</v>
      </c>
      <c r="B106" s="52"/>
      <c r="C106" s="62"/>
      <c r="D106" s="70" t="str">
        <f t="shared" si="1"/>
        <v/>
      </c>
      <c r="E106" s="64" t="str">
        <f>IFERROR(D106*C106,"")</f>
        <v/>
      </c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</row>
    <row r="107" spans="1:19" s="21" customFormat="1" ht="30" customHeight="1">
      <c r="A107" s="60">
        <v>87</v>
      </c>
      <c r="B107" s="52"/>
      <c r="C107" s="62"/>
      <c r="D107" s="70" t="str">
        <f t="shared" si="1"/>
        <v/>
      </c>
      <c r="E107" s="64" t="str">
        <f>IFERROR(D107*C107,"")</f>
        <v/>
      </c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</row>
    <row r="108" spans="1:19" s="21" customFormat="1" ht="30" customHeight="1">
      <c r="A108" s="60">
        <v>88</v>
      </c>
      <c r="B108" s="52"/>
      <c r="C108" s="62"/>
      <c r="D108" s="70" t="str">
        <f t="shared" si="1"/>
        <v/>
      </c>
      <c r="E108" s="64" t="str">
        <f>IFERROR(D108*C108,"")</f>
        <v/>
      </c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</row>
    <row r="109" spans="1:19" s="21" customFormat="1" ht="30" customHeight="1">
      <c r="A109" s="60">
        <v>89</v>
      </c>
      <c r="B109" s="52"/>
      <c r="C109" s="62"/>
      <c r="D109" s="70" t="str">
        <f t="shared" si="1"/>
        <v/>
      </c>
      <c r="E109" s="64" t="str">
        <f>IFERROR(D109*C109,"")</f>
        <v/>
      </c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</row>
    <row r="110" spans="1:19" s="21" customFormat="1" ht="30" customHeight="1">
      <c r="A110" s="60">
        <v>90</v>
      </c>
      <c r="B110" s="52"/>
      <c r="C110" s="62"/>
      <c r="D110" s="70" t="str">
        <f t="shared" si="1"/>
        <v/>
      </c>
      <c r="E110" s="64" t="str">
        <f>IFERROR(D110*C110,"")</f>
        <v/>
      </c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</row>
    <row r="111" spans="1:19" s="21" customFormat="1" ht="30" customHeight="1">
      <c r="A111" s="60">
        <v>91</v>
      </c>
      <c r="B111" s="52"/>
      <c r="C111" s="62"/>
      <c r="D111" s="70" t="str">
        <f t="shared" si="1"/>
        <v/>
      </c>
      <c r="E111" s="64" t="str">
        <f>IFERROR(D111*C111,"")</f>
        <v/>
      </c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</row>
    <row r="112" spans="1:19" s="21" customFormat="1" ht="30" customHeight="1">
      <c r="A112" s="60">
        <v>92</v>
      </c>
      <c r="B112" s="52"/>
      <c r="C112" s="62"/>
      <c r="D112" s="70" t="str">
        <f t="shared" si="1"/>
        <v/>
      </c>
      <c r="E112" s="64" t="str">
        <f>IFERROR(D112*C112,"")</f>
        <v/>
      </c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</row>
    <row r="113" spans="1:19" s="21" customFormat="1" ht="30" customHeight="1">
      <c r="A113" s="60">
        <v>93</v>
      </c>
      <c r="B113" s="52"/>
      <c r="C113" s="62"/>
      <c r="D113" s="70" t="str">
        <f t="shared" si="1"/>
        <v/>
      </c>
      <c r="E113" s="64" t="str">
        <f>IFERROR(D113*C113,"")</f>
        <v/>
      </c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</row>
    <row r="114" spans="1:19" s="21" customFormat="1" ht="30" customHeight="1">
      <c r="A114" s="60">
        <v>94</v>
      </c>
      <c r="B114" s="52"/>
      <c r="C114" s="62"/>
      <c r="D114" s="70" t="str">
        <f t="shared" si="1"/>
        <v/>
      </c>
      <c r="E114" s="64" t="str">
        <f>IFERROR(D114*C114,"")</f>
        <v/>
      </c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</row>
    <row r="115" spans="1:19" s="21" customFormat="1" ht="30" customHeight="1">
      <c r="A115" s="60">
        <v>95</v>
      </c>
      <c r="B115" s="52"/>
      <c r="C115" s="62"/>
      <c r="D115" s="70" t="str">
        <f t="shared" si="1"/>
        <v/>
      </c>
      <c r="E115" s="64" t="str">
        <f>IFERROR(D115*C115,"")</f>
        <v/>
      </c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</row>
    <row r="116" spans="1:19" s="21" customFormat="1" ht="30" customHeight="1">
      <c r="A116" s="60">
        <v>96</v>
      </c>
      <c r="B116" s="52"/>
      <c r="C116" s="62"/>
      <c r="D116" s="70" t="str">
        <f t="shared" si="1"/>
        <v/>
      </c>
      <c r="E116" s="64" t="str">
        <f>IFERROR(D116*C116,"")</f>
        <v/>
      </c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</row>
    <row r="117" spans="1:19" s="21" customFormat="1" ht="30" customHeight="1">
      <c r="A117" s="60">
        <v>97</v>
      </c>
      <c r="B117" s="52"/>
      <c r="C117" s="62"/>
      <c r="D117" s="70" t="str">
        <f t="shared" si="1"/>
        <v/>
      </c>
      <c r="E117" s="64" t="str">
        <f>IFERROR(D117*C117,"")</f>
        <v/>
      </c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</row>
    <row r="118" spans="1:19" s="21" customFormat="1" ht="30" customHeight="1">
      <c r="A118" s="60">
        <v>98</v>
      </c>
      <c r="B118" s="52"/>
      <c r="C118" s="62"/>
      <c r="D118" s="70" t="str">
        <f t="shared" si="1"/>
        <v/>
      </c>
      <c r="E118" s="64" t="str">
        <f>IFERROR(D118*C118,"")</f>
        <v/>
      </c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</row>
    <row r="119" spans="1:19" s="21" customFormat="1" ht="30" customHeight="1">
      <c r="A119" s="60">
        <v>99</v>
      </c>
      <c r="B119" s="52"/>
      <c r="C119" s="62"/>
      <c r="D119" s="70" t="str">
        <f t="shared" si="1"/>
        <v/>
      </c>
      <c r="E119" s="64" t="str">
        <f>IFERROR(D119*C119,"")</f>
        <v/>
      </c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</row>
    <row r="120" spans="1:19" s="21" customFormat="1" ht="30" customHeight="1">
      <c r="A120" s="60">
        <v>100</v>
      </c>
      <c r="B120" s="52"/>
      <c r="C120" s="62"/>
      <c r="D120" s="70" t="str">
        <f t="shared" si="1"/>
        <v/>
      </c>
      <c r="E120" s="64" t="str">
        <f>IFERROR(D120*C120,"")</f>
        <v/>
      </c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</row>
  </sheetData>
  <sheetProtection password="DF90" sheet="1" objects="1" scenarios="1"/>
  <mergeCells count="8">
    <mergeCell ref="B2:H2"/>
    <mergeCell ref="C13:E13"/>
    <mergeCell ref="C15:E15"/>
    <mergeCell ref="C17:E17"/>
    <mergeCell ref="C14:E14"/>
    <mergeCell ref="G12:I12"/>
    <mergeCell ref="B12:E12"/>
    <mergeCell ref="B3:H10"/>
  </mergeCells>
  <phoneticPr fontId="0" type="noConversion"/>
  <dataValidations count="2">
    <dataValidation type="list" allowBlank="1" showInputMessage="1" showErrorMessage="1" sqref="S21">
      <formula1>"希望なし,午前,14～16,16～18,18～20,19～21"</formula1>
    </dataValidation>
    <dataValidation type="list" allowBlank="1" showInputMessage="1" showErrorMessage="1" sqref="B20:B120">
      <formula1>$G$13:$G$17</formula1>
    </dataValidation>
  </dataValidations>
  <pageMargins left="0.75" right="0.75" top="1" bottom="1" header="0.5" footer="0.5"/>
  <pageSetup paperSize="9" orientation="portrait" horizontalDpi="4294967293" r:id="rId1"/>
  <headerFooter alignWithMargins="0"/>
  <customProperties>
    <customPr name="DVSECTION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BG1"/>
  <sheetViews>
    <sheetView workbookViewId="0"/>
  </sheetViews>
  <sheetFormatPr defaultRowHeight="12"/>
  <sheetData>
    <row r="1" spans="1:59">
      <c r="A1" t="e">
        <f>IF(お届け先リスト!19:19,"AAAAAH/ndwA=",0)</f>
        <v>#VALUE!</v>
      </c>
      <c r="B1" t="e">
        <f>AND(お届け先リスト!#REF!,"AAAAAH/ndwE=")</f>
        <v>#REF!</v>
      </c>
      <c r="C1" t="e">
        <f>AND(お届け先リスト!#REF!,"AAAAAH/ndwI=")</f>
        <v>#REF!</v>
      </c>
      <c r="D1" t="e">
        <f>AND(お届け先リスト!B19,"AAAAAH/ndwM=")</f>
        <v>#VALUE!</v>
      </c>
      <c r="E1" t="e">
        <f>AND(お届け先リスト!#REF!,"AAAAAH/ndwQ=")</f>
        <v>#REF!</v>
      </c>
      <c r="F1" t="e">
        <f>AND(お届け先リスト!#REF!,"AAAAAH/ndwU=")</f>
        <v>#REF!</v>
      </c>
      <c r="G1" t="e">
        <f>AND(お届け先リスト!#REF!,"AAAAAH/ndwY=")</f>
        <v>#REF!</v>
      </c>
      <c r="H1" t="e">
        <f>AND(お届け先リスト!#REF!,"AAAAAH/ndwc=")</f>
        <v>#REF!</v>
      </c>
      <c r="I1" t="e">
        <f>AND(お届け先リスト!G19,"AAAAAH/ndwg=")</f>
        <v>#VALUE!</v>
      </c>
      <c r="J1" t="e">
        <f>AND(お届け先リスト!H19,"AAAAAH/ndwk=")</f>
        <v>#VALUE!</v>
      </c>
      <c r="K1" t="e">
        <f>AND(お届け先リスト!I19,"AAAAAH/ndwo=")</f>
        <v>#VALUE!</v>
      </c>
      <c r="L1" t="e">
        <f>AND(お届け先リスト!J19,"AAAAAH/ndws=")</f>
        <v>#VALUE!</v>
      </c>
      <c r="M1" t="e">
        <f>AND(お届け先リスト!K19,"AAAAAH/ndww=")</f>
        <v>#VALUE!</v>
      </c>
      <c r="N1" t="e">
        <f>AND(お届け先リスト!M19,"AAAAAH/ndw0=")</f>
        <v>#VALUE!</v>
      </c>
      <c r="O1" t="e">
        <f>AND(お届け先リスト!N19,"AAAAAH/ndw4=")</f>
        <v>#VALUE!</v>
      </c>
      <c r="P1" t="e">
        <f>AND(お届け先リスト!O19,"AAAAAH/ndw8=")</f>
        <v>#VALUE!</v>
      </c>
      <c r="Q1" t="e">
        <f>AND(お届け先リスト!P19,"AAAAAH/ndxA=")</f>
        <v>#VALUE!</v>
      </c>
      <c r="R1" t="e">
        <f>AND(お届け先リスト!Q19,"AAAAAH/ndxE=")</f>
        <v>#VALUE!</v>
      </c>
      <c r="S1" t="e">
        <f>AND(お届け先リスト!R19,"AAAAAH/ndxI=")</f>
        <v>#VALUE!</v>
      </c>
      <c r="T1" t="e">
        <f>AND(お届け先リスト!S19,"AAAAAH/ndxM=")</f>
        <v>#VALUE!</v>
      </c>
      <c r="U1">
        <f>IF(お届け先リスト!20:20,"AAAAAH/ndxQ=",0)</f>
        <v>0</v>
      </c>
      <c r="V1" t="e">
        <f>AND(お届け先リスト!#REF!,"AAAAAH/ndxU=")</f>
        <v>#REF!</v>
      </c>
      <c r="W1" t="e">
        <f>AND(お届け先リスト!#REF!,"AAAAAH/ndxY=")</f>
        <v>#REF!</v>
      </c>
      <c r="X1" t="e">
        <f>AND(お届け先リスト!B20,"AAAAAH/ndxc=")</f>
        <v>#VALUE!</v>
      </c>
      <c r="Y1" t="e">
        <f>AND(お届け先リスト!#REF!,"AAAAAH/ndxg=")</f>
        <v>#REF!</v>
      </c>
      <c r="Z1" t="e">
        <f>AND(お届け先リスト!#REF!,"AAAAAH/ndxk=")</f>
        <v>#REF!</v>
      </c>
      <c r="AA1" t="e">
        <f>AND(お届け先リスト!#REF!,"AAAAAH/ndxo=")</f>
        <v>#REF!</v>
      </c>
      <c r="AB1" t="e">
        <f>AND(お届け先リスト!#REF!,"AAAAAH/ndxs=")</f>
        <v>#REF!</v>
      </c>
      <c r="AC1" t="e">
        <f>AND(お届け先リスト!G20,"AAAAAH/ndxw=")</f>
        <v>#VALUE!</v>
      </c>
      <c r="AD1" t="e">
        <f>AND(お届け先リスト!H20,"AAAAAH/ndx0=")</f>
        <v>#VALUE!</v>
      </c>
      <c r="AE1" t="e">
        <f>AND(お届け先リスト!I20,"AAAAAH/ndx4=")</f>
        <v>#VALUE!</v>
      </c>
      <c r="AF1" t="e">
        <f>AND(お届け先リスト!J20,"AAAAAH/ndx8=")</f>
        <v>#VALUE!</v>
      </c>
      <c r="AG1" t="e">
        <f>AND(お届け先リスト!K20,"AAAAAH/ndyA=")</f>
        <v>#VALUE!</v>
      </c>
      <c r="AH1" t="e">
        <f>AND(お届け先リスト!M20,"AAAAAH/ndyE=")</f>
        <v>#VALUE!</v>
      </c>
      <c r="AI1" t="e">
        <f>AND(お届け先リスト!N20,"AAAAAH/ndyI=")</f>
        <v>#VALUE!</v>
      </c>
      <c r="AJ1" t="e">
        <f>AND(お届け先リスト!O20,"AAAAAH/ndyM=")</f>
        <v>#VALUE!</v>
      </c>
      <c r="AK1" t="e">
        <f>AND(お届け先リスト!P20,"AAAAAH/ndyQ=")</f>
        <v>#VALUE!</v>
      </c>
      <c r="AL1" t="e">
        <f>AND(お届け先リスト!Q20,"AAAAAH/ndyU=")</f>
        <v>#VALUE!</v>
      </c>
      <c r="AM1" t="e">
        <f>AND(お届け先リスト!R20,"AAAAAH/ndyY=")</f>
        <v>#VALUE!</v>
      </c>
      <c r="AN1" t="e">
        <f>AND(お届け先リスト!S20,"AAAAAH/ndyc=")</f>
        <v>#VALUE!</v>
      </c>
      <c r="AO1" t="e">
        <f>IF(お届け先リスト!#REF!,"AAAAAH/ndyg=",0)</f>
        <v>#REF!</v>
      </c>
      <c r="AP1" t="e">
        <f>IF(お届け先リスト!#REF!,"AAAAAH/ndyk=",0)</f>
        <v>#REF!</v>
      </c>
      <c r="AQ1">
        <f>IF(お届け先リスト!B:B,"AAAAAH/ndyo=",0)</f>
        <v>0</v>
      </c>
      <c r="AR1" t="e">
        <f>IF(お届け先リスト!#REF!,"AAAAAH/ndys=",0)</f>
        <v>#REF!</v>
      </c>
      <c r="AS1" t="e">
        <f>IF(お届け先リスト!#REF!,"AAAAAH/ndyw=",0)</f>
        <v>#REF!</v>
      </c>
      <c r="AT1" t="e">
        <f>IF(お届け先リスト!#REF!,"AAAAAH/ndy0=",0)</f>
        <v>#REF!</v>
      </c>
      <c r="AU1" t="e">
        <f>IF(お届け先リスト!#REF!,"AAAAAH/ndy4=",0)</f>
        <v>#REF!</v>
      </c>
      <c r="AV1">
        <f>IF(お届け先リスト!G:G,"AAAAAH/ndy8=",0)</f>
        <v>0</v>
      </c>
      <c r="AW1">
        <f>IF(お届け先リスト!H:H,"AAAAAH/ndzA=",0)</f>
        <v>0</v>
      </c>
      <c r="AX1">
        <f>IF(お届け先リスト!I:I,"AAAAAH/ndzE=",0)</f>
        <v>0</v>
      </c>
      <c r="AY1">
        <f>IF(お届け先リスト!J:J,"AAAAAH/ndzI=",0)</f>
        <v>0</v>
      </c>
      <c r="AZ1">
        <f>IF(お届け先リスト!K:K,"AAAAAH/ndzM=",0)</f>
        <v>0</v>
      </c>
      <c r="BA1">
        <f>IF(お届け先リスト!M:M,"AAAAAH/ndzQ=",0)</f>
        <v>0</v>
      </c>
      <c r="BB1">
        <f>IF(お届け先リスト!N:N,"AAAAAH/ndzU=",0)</f>
        <v>0</v>
      </c>
      <c r="BC1">
        <f>IF(お届け先リスト!O:O,"AAAAAH/ndzY=",0)</f>
        <v>0</v>
      </c>
      <c r="BD1">
        <f>IF(お届け先リスト!P:P,"AAAAAH/ndzc=",0)</f>
        <v>0</v>
      </c>
      <c r="BE1">
        <f>IF(お届け先リスト!Q:Q,"AAAAAH/ndzg=",0)</f>
        <v>0</v>
      </c>
      <c r="BF1">
        <f>IF(お届け先リスト!R:R,"AAAAAH/ndzk=",0)</f>
        <v>0</v>
      </c>
      <c r="BG1">
        <f>IF(お届け先リスト!S:S,"AAAAAH/ndzo=",0)</f>
        <v>0</v>
      </c>
    </row>
  </sheetData>
  <phoneticPr fontId="8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お届け先リスト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jyoei</dc:creator>
  <cp:lastModifiedBy>UNITCOM PC User</cp:lastModifiedBy>
  <dcterms:created xsi:type="dcterms:W3CDTF">2008-12-02T06:14:21Z</dcterms:created>
  <dcterms:modified xsi:type="dcterms:W3CDTF">2021-11-01T07:21:13Z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Tracking">
    <vt:lpwstr>false</vt:lpwstr>
  </property>
  <property fmtid="{D5CDD505-2E9C-101B-9397-08002B2CF9AE}" pid="3" name="Google.Documents.DocumentId">
    <vt:lpwstr>10RzgW-qyICgQHqX1lLcdKDWNDpsAj3SGhtKWtr_pKEo</vt:lpwstr>
  </property>
  <property fmtid="{D5CDD505-2E9C-101B-9397-08002B2CF9AE}" pid="4" name="Google.Documents.RevisionId">
    <vt:lpwstr>10710456005172228103</vt:lpwstr>
  </property>
  <property fmtid="{D5CDD505-2E9C-101B-9397-08002B2CF9AE}" pid="5" name="Google.Documents.PluginVersion">
    <vt:lpwstr>2.0.2026.3768</vt:lpwstr>
  </property>
  <property fmtid="{D5CDD505-2E9C-101B-9397-08002B2CF9AE}" pid="6" name="Google.Documents.MergeIncapabilityFlags">
    <vt:i4>0</vt:i4>
  </property>
</Properties>
</file>